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стр.1_9" sheetId="1" r:id="rId1"/>
    <sheet name="расчет" sheetId="2" state="hidden" r:id="rId2"/>
    <sheet name="стр. 10_12" sheetId="3" r:id="rId3"/>
  </sheets>
  <definedNames>
    <definedName name="TABLE" localSheetId="2">'стр. 10_12'!$A$4:$M$41</definedName>
    <definedName name="TABLE" localSheetId="0">'стр.1_9'!$A$26:$F$60</definedName>
    <definedName name="_xlnm.Print_Titles" localSheetId="2">'стр. 10_12'!$4:$5</definedName>
    <definedName name="_xlnm.Print_Titles" localSheetId="0">'стр.1_9'!$25:$25</definedName>
    <definedName name="_xlnm.Print_Area" localSheetId="2">'стр. 10_12'!$A$1:$Q$50</definedName>
    <definedName name="_xlnm.Print_Area" localSheetId="0">'стр.1_9'!$A$1:$J$60</definedName>
  </definedNames>
  <calcPr fullCalcOnLoad="1"/>
</workbook>
</file>

<file path=xl/comments2.xml><?xml version="1.0" encoding="utf-8"?>
<comments xmlns="http://schemas.openxmlformats.org/spreadsheetml/2006/main">
  <authors>
    <author>KorsunovaEA</author>
  </authors>
  <commentList>
    <comment ref="K54" authorId="0">
      <text>
        <r>
          <rPr>
            <b/>
            <sz val="9"/>
            <rFont val="Tahoma"/>
            <family val="2"/>
          </rPr>
          <t>KorsunovaEA:</t>
        </r>
        <r>
          <rPr>
            <sz val="9"/>
            <rFont val="Tahoma"/>
            <family val="2"/>
          </rPr>
          <t xml:space="preserve">
выручка-с/стоимость</t>
        </r>
      </text>
    </comment>
    <comment ref="L54" authorId="0">
      <text>
        <r>
          <rPr>
            <b/>
            <sz val="9"/>
            <rFont val="Tahoma"/>
            <family val="2"/>
          </rPr>
          <t>KorsunovaEA:</t>
        </r>
        <r>
          <rPr>
            <sz val="9"/>
            <rFont val="Tahoma"/>
            <family val="2"/>
          </rPr>
          <t xml:space="preserve">
выручка-с/стоимость</t>
        </r>
      </text>
    </comment>
    <comment ref="M54" authorId="0">
      <text>
        <r>
          <rPr>
            <b/>
            <sz val="9"/>
            <rFont val="Tahoma"/>
            <family val="2"/>
          </rPr>
          <t>KorsunovaEA:</t>
        </r>
        <r>
          <rPr>
            <sz val="9"/>
            <rFont val="Tahoma"/>
            <family val="2"/>
          </rPr>
          <t xml:space="preserve">
выручка-с/стоимость</t>
        </r>
      </text>
    </comment>
    <comment ref="O54" authorId="0">
      <text>
        <r>
          <rPr>
            <b/>
            <sz val="9"/>
            <rFont val="Tahoma"/>
            <family val="2"/>
          </rPr>
          <t>KorsunovaEA:</t>
        </r>
        <r>
          <rPr>
            <sz val="9"/>
            <rFont val="Tahoma"/>
            <family val="2"/>
          </rPr>
          <t xml:space="preserve">
выручка-с/стоимость</t>
        </r>
      </text>
    </comment>
  </commentList>
</comments>
</file>

<file path=xl/sharedStrings.xml><?xml version="1.0" encoding="utf-8"?>
<sst xmlns="http://schemas.openxmlformats.org/spreadsheetml/2006/main" count="458" uniqueCount="283">
  <si>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</si>
  <si>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</si>
  <si>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</si>
  <si>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</si>
  <si>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</si>
  <si>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</si>
  <si>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</si>
  <si>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</si>
  <si>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</si>
  <si>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</si>
  <si>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</si>
  <si>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</si>
  <si>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</si>
  <si>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</si>
  <si>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</si>
  <si>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</si>
  <si>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</si>
  <si>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</si>
  <si>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</si>
  <si>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</si>
  <si>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</si>
  <si>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</si>
  <si>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</si>
  <si>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</si>
  <si>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</si>
  <si>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</si>
  <si>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</si>
  <si>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</si>
  <si>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</si>
  <si>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</si>
  <si>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</si>
  <si>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</si>
  <si>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</si>
  <si>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</si>
  <si>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</si>
  <si>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</si>
  <si>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</si>
  <si>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</si>
  <si>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</si>
  <si>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</si>
  <si>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</si>
  <si>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</si>
  <si>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</si>
  <si>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</si>
  <si>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</si>
  <si>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</si>
  <si>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</si>
  <si>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</si>
  <si>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</si>
  <si>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</si>
  <si>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</si>
  <si>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</si>
  <si>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</si>
  <si>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</si>
  <si>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</si>
  <si>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</si>
  <si>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</si>
  <si>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тыс. рублей на 
человека</t>
  </si>
  <si>
    <t>Инвестиции, осуществляемые 
за счет тарифных источников</t>
  </si>
  <si>
    <t>-</t>
  </si>
  <si>
    <r>
      <t>_____</t>
    </r>
    <r>
      <rPr>
        <vertAlign val="superscript"/>
        <sz val="10"/>
        <rFont val="Franklin Gothic Book"/>
        <family val="2"/>
      </rPr>
      <t>1</t>
    </r>
    <r>
      <rPr>
        <sz val="10"/>
        <color indexed="9"/>
        <rFont val="Franklin Gothic Book"/>
        <family val="2"/>
      </rPr>
      <t>_</t>
    </r>
    <r>
      <rPr>
        <sz val="10"/>
        <rFont val="Franklin Gothic Book"/>
        <family val="2"/>
      </rPr>
      <t>Базовый период - год, предшествующий расчетному периоду регулирования.</t>
    </r>
  </si>
  <si>
    <r>
      <t>_____</t>
    </r>
    <r>
      <rPr>
        <vertAlign val="superscript"/>
        <sz val="10"/>
        <rFont val="Franklin Gothic Book"/>
        <family val="2"/>
      </rPr>
      <t>2</t>
    </r>
    <r>
      <rPr>
        <sz val="10"/>
        <color indexed="9"/>
        <rFont val="Franklin Gothic Book"/>
        <family val="2"/>
      </rPr>
      <t>_</t>
    </r>
    <r>
      <rPr>
        <sz val="10"/>
        <rFont val="Franklin Gothic Book"/>
        <family val="2"/>
      </rPr>
      <t>Заполняются организацией, осуществляющей оперативно-диспетчерское управление в электроэнергетике.</t>
    </r>
  </si>
  <si>
    <r>
      <t>_____</t>
    </r>
    <r>
      <rPr>
        <vertAlign val="superscript"/>
        <sz val="10"/>
        <rFont val="Franklin Gothic Book"/>
        <family val="2"/>
      </rPr>
      <t>3</t>
    </r>
    <r>
      <rPr>
        <sz val="10"/>
        <color indexed="9"/>
        <rFont val="Franklin Gothic Book"/>
        <family val="2"/>
      </rPr>
      <t>_</t>
    </r>
    <r>
      <rPr>
        <sz val="10"/>
        <rFont val="Franklin Gothic Book"/>
        <family val="2"/>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</si>
  <si>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Franklin Gothic Book"/>
        <family val="2"/>
      </rPr>
      <t>4</t>
    </r>
    <r>
      <rPr>
        <sz val="10"/>
        <color indexed="9"/>
        <rFont val="Franklin Gothic Book"/>
        <family val="2"/>
      </rPr>
      <t>_</t>
    </r>
    <r>
      <rPr>
        <sz val="10"/>
        <rFont val="Franklin Gothic Book"/>
        <family val="2"/>
      </rPr>
      <t>Заполняются коммерческим оператором оптового рынка электрической энергии (мощности).</t>
    </r>
  </si>
  <si>
    <t>Тыс. руб.</t>
  </si>
  <si>
    <t>№</t>
  </si>
  <si>
    <t>2011 год утвержденно РЭК</t>
  </si>
  <si>
    <t>2012 год утвержденно РЭК</t>
  </si>
  <si>
    <t>Рост 2012/2011 РЭК</t>
  </si>
  <si>
    <t>Факт 2011</t>
  </si>
  <si>
    <t>Факт IV квартал 2012</t>
  </si>
  <si>
    <t>2014 год утверждено РЭК</t>
  </si>
  <si>
    <t>1</t>
  </si>
  <si>
    <t>2</t>
  </si>
  <si>
    <t>3</t>
  </si>
  <si>
    <t>5</t>
  </si>
  <si>
    <t>6</t>
  </si>
  <si>
    <t>4</t>
  </si>
  <si>
    <t>7</t>
  </si>
  <si>
    <t>УЕ</t>
  </si>
  <si>
    <t>Полезный отпуск (МВтч)</t>
  </si>
  <si>
    <t>Потери (МВтч)</t>
  </si>
  <si>
    <t>Мощность (МВт)</t>
  </si>
  <si>
    <t>Подконтрольные расходы организации, всего, в том числе:</t>
  </si>
  <si>
    <t>1.1</t>
  </si>
  <si>
    <t>Расходы на оплату труда</t>
  </si>
  <si>
    <t>Численность</t>
  </si>
  <si>
    <t>Среднемесячная заработная плата</t>
  </si>
  <si>
    <t>1.2</t>
  </si>
  <si>
    <t>Материалы</t>
  </si>
  <si>
    <t>1.3</t>
  </si>
  <si>
    <t>Ремонт основных фондов</t>
  </si>
  <si>
    <t>1.4</t>
  </si>
  <si>
    <t>Другие обоснованные подконтрольные расходы, в том числе:</t>
  </si>
  <si>
    <t>1.4.1</t>
  </si>
  <si>
    <t>Работы и услуги производственного характера</t>
  </si>
  <si>
    <t>1.4.2</t>
  </si>
  <si>
    <t>Работы и услуги непроизводственного характера</t>
  </si>
  <si>
    <t>1.4.3</t>
  </si>
  <si>
    <t>Обеспечение нормальных условий труда и техники безопасности</t>
  </si>
  <si>
    <t>1.4.4</t>
  </si>
  <si>
    <t>Расходы на командировки</t>
  </si>
  <si>
    <t>1.4.5</t>
  </si>
  <si>
    <t>Расходы на обучение персонала</t>
  </si>
  <si>
    <t>1.4.6</t>
  </si>
  <si>
    <t>Расходы на страхование (ДМС, НС, НПФ)</t>
  </si>
  <si>
    <t>1.4.7</t>
  </si>
  <si>
    <t>Расходы на услуги банков</t>
  </si>
  <si>
    <t>1.4.8</t>
  </si>
  <si>
    <t>Расходы на обслуживание заемных средств</t>
  </si>
  <si>
    <t>1.4.9</t>
  </si>
  <si>
    <t>Расходы на обслуживание АИИС КУЭ</t>
  </si>
  <si>
    <t>Прочие обоснованные подконтрольные расходы</t>
  </si>
  <si>
    <t>1.5</t>
  </si>
  <si>
    <t>Расходы из прибыли, в том числе:</t>
  </si>
  <si>
    <t>1.5.1</t>
  </si>
  <si>
    <t>Расходы социального характера</t>
  </si>
  <si>
    <t>1.5.2</t>
  </si>
  <si>
    <t>Прочие обоснованные расходы из прибыли</t>
  </si>
  <si>
    <t>Неподконтрольные расходы организации, всего, в том числе:</t>
  </si>
  <si>
    <t>2.1</t>
  </si>
  <si>
    <t>Амортизация основных средств</t>
  </si>
  <si>
    <t>2.2</t>
  </si>
  <si>
    <t>Отчисления на социальные нужды (страховые взносы в фонды)</t>
  </si>
  <si>
    <t>2.3</t>
  </si>
  <si>
    <t>Расходы на содержание зданий и помещений (по регулируемым тарифам)</t>
  </si>
  <si>
    <t>2.4</t>
  </si>
  <si>
    <t>Налоги и сборы, в том числе:</t>
  </si>
  <si>
    <t>2.4.1</t>
  </si>
  <si>
    <t>Плата за землю</t>
  </si>
  <si>
    <t>2.4.2</t>
  </si>
  <si>
    <t>Транспортный налог</t>
  </si>
  <si>
    <t>2.4.3</t>
  </si>
  <si>
    <t>Налог на имущество</t>
  </si>
  <si>
    <t>2.4.4</t>
  </si>
  <si>
    <t>Плата за негативное воздействие на окружающую среду</t>
  </si>
  <si>
    <t>2.4.5</t>
  </si>
  <si>
    <t>Налог на прибыль</t>
  </si>
  <si>
    <t>Налог на прибыль на капитальные вложения</t>
  </si>
  <si>
    <t>2.5</t>
  </si>
  <si>
    <t>Плата за аренду имущества</t>
  </si>
  <si>
    <t>2.6</t>
  </si>
  <si>
    <t>Стоимость э/э на технологический расход</t>
  </si>
  <si>
    <t>2.7</t>
  </si>
  <si>
    <t>Прочие обоснованные неподконтрольные расходы</t>
  </si>
  <si>
    <t>2.8</t>
  </si>
  <si>
    <t>Капитальные вложения производственного характера из прибыли</t>
  </si>
  <si>
    <t>2.9</t>
  </si>
  <si>
    <t>Расходы, связанные с компенсацией выпадающих доходов от льготного технологического присоединения</t>
  </si>
  <si>
    <t>Результаты деятельности регулируемой организации до перехода к установлению долгосрочных тарифов</t>
  </si>
  <si>
    <t xml:space="preserve">Необходимая валовая выручка (НВВ) на содержание электрических сетей, всего: </t>
  </si>
  <si>
    <t>2013 год утвержденно РЭК</t>
  </si>
  <si>
    <t>тыс. руб</t>
  </si>
  <si>
    <t>тыс. руб.</t>
  </si>
  <si>
    <t>№ п/п</t>
  </si>
  <si>
    <t>8</t>
  </si>
  <si>
    <t>1.4.10</t>
  </si>
  <si>
    <t>2.4.6</t>
  </si>
  <si>
    <t>Расчет необходимой валовой выручки  на содержание электрических сетей по Иркутской области</t>
  </si>
  <si>
    <t xml:space="preserve">Факт 2012 год </t>
  </si>
  <si>
    <t>Рост 2013/2012 РЭК</t>
  </si>
  <si>
    <t>Факт 2013</t>
  </si>
  <si>
    <t xml:space="preserve">Факт 2014 </t>
  </si>
  <si>
    <t>2015 год план</t>
  </si>
  <si>
    <t>10</t>
  </si>
  <si>
    <t>403,4</t>
  </si>
  <si>
    <t>40600</t>
  </si>
  <si>
    <t>1032</t>
  </si>
  <si>
    <t>6,054</t>
  </si>
  <si>
    <t>тыс. Руб.</t>
  </si>
  <si>
    <t xml:space="preserve">
млн. кВт·ч</t>
  </si>
  <si>
    <t>Уровень потерь электрической энергии ***</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</si>
  <si>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</si>
  <si>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</si>
  <si>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</si>
  <si>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</si>
  <si>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</si>
  <si>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I. Информация об организации</t>
  </si>
  <si>
    <t>Сокращенное наименование</t>
  </si>
  <si>
    <t>ИНН</t>
  </si>
  <si>
    <t>КПП</t>
  </si>
  <si>
    <t>Ф.И.О. руководителя</t>
  </si>
  <si>
    <t>Пелымский Владимир Леонидович</t>
  </si>
  <si>
    <t>Адрес электронной почты</t>
  </si>
  <si>
    <t>oootes@tes.transneft.ru</t>
  </si>
  <si>
    <t>Контактный телефон</t>
  </si>
  <si>
    <t>8 (495) 950-80-50</t>
  </si>
  <si>
    <t>Факс</t>
  </si>
  <si>
    <t xml:space="preserve">(вид цены (тарифа) на 2020 - 2024 годы </t>
  </si>
  <si>
    <t>Место нахождения:</t>
  </si>
  <si>
    <t xml:space="preserve">Фактический адрес </t>
  </si>
  <si>
    <t xml:space="preserve">Полное наименование          </t>
  </si>
  <si>
    <t>II. Основные показатели деятельности организации</t>
  </si>
  <si>
    <t>III.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</si>
  <si>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</si>
  <si>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</si>
  <si>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</si>
  <si>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</si>
  <si>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</si>
  <si>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</si>
  <si>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</si>
  <si>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</si>
  <si>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</si>
  <si>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</si>
  <si>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</si>
  <si>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</si>
  <si>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</si>
  <si>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 xml:space="preserve">руб./МВт*ч   </t>
  </si>
  <si>
    <t>одноставочный тариф</t>
  </si>
  <si>
    <t>руб/МВтч</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</si>
  <si>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</si>
  <si>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</si>
  <si>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</si>
  <si>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</si>
  <si>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</si>
  <si>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</si>
  <si>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</si>
  <si>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</si>
  <si>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</si>
  <si>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</si>
  <si>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</si>
  <si>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</si>
  <si>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</si>
  <si>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</si>
  <si>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</si>
  <si>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</si>
  <si>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</si>
  <si>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</si>
  <si>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</si>
  <si>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</si>
  <si>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</si>
  <si>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</si>
  <si>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</si>
  <si>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</si>
  <si>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</si>
  <si>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</si>
  <si>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</si>
  <si>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</si>
  <si>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</si>
  <si>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</si>
  <si>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</si>
  <si>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</si>
  <si>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</si>
  <si>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</si>
  <si>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</si>
  <si>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</si>
  <si>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</si>
  <si>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</si>
  <si>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</si>
  <si>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</si>
  <si>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</si>
  <si>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</si>
  <si>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</si>
  <si>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</si>
  <si>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</si>
  <si>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 xml:space="preserve">Расходы, связанные с производством и реализацией товаров, работ и услуг &lt;**&gt;, &lt;****&gt;;
операционные (подконтрольные) расходы &lt;***&gt; - всего
</t>
  </si>
  <si>
    <t xml:space="preserve">Расходы, за исключением указанных в позиции 4.1 &lt;**&gt;, &lt;****&gt;;
неподконтрольные расходы &lt;***&gt; - всего &lt;***&gt;
</t>
  </si>
  <si>
    <t>Операционные (подконтрольные) расходы на условную единицу &lt;***&gt;</t>
  </si>
  <si>
    <t xml:space="preserve">Объем условных единиц </t>
  </si>
  <si>
    <t>4.6.</t>
  </si>
  <si>
    <t>6.</t>
  </si>
  <si>
    <t>7.</t>
  </si>
  <si>
    <t>Расчетный объем услуг в части управления технологическими режимами 2</t>
  </si>
  <si>
    <t>Расчетный объем услуг в части обеспечения надежности 2</t>
  </si>
  <si>
    <t>Заявленная мощность 3</t>
  </si>
  <si>
    <t xml:space="preserve">
Объем полезного отпуска электроэнергии - всего 3</t>
  </si>
  <si>
    <t>Объем полезного отпуска электроэнергии населению и приравненным к нему категориям потребителей 3</t>
  </si>
  <si>
    <t>Суммарный объем производства и потребления электрической энергии участниками оптового рынка электрической энергии 4</t>
  </si>
  <si>
    <t>Выпадающие, излишние доходы (расходы) прошлых лет</t>
  </si>
  <si>
    <t>Общество с ограниченной ответственностью "Энергосеть-Р"</t>
  </si>
  <si>
    <t>Ростовская область</t>
  </si>
  <si>
    <t xml:space="preserve"> Общество с ограниченной ответственностью "Энергосеть-Р"</t>
  </si>
  <si>
    <t>ООО"Энергосеть-Р"</t>
  </si>
  <si>
    <t>344090, г.Ростов-на-Дону, ул.Стабильная, д.21, офис 7</t>
  </si>
  <si>
    <t>6165197913</t>
  </si>
  <si>
    <t>616801001</t>
  </si>
  <si>
    <t>Пасышников А.А.</t>
  </si>
  <si>
    <t>energoset.r.@gmail.com</t>
  </si>
  <si>
    <t>8 (863) 210-54-83</t>
  </si>
  <si>
    <t>Утверждена директором ООО "'Энергсеть-Р" от 15.05.2016 гг. на 2017- 2020 годы</t>
  </si>
  <si>
    <t>Утверждена  директором ООО "Энергоссеть-Р" от 15.05.2016 гг. на 2017- 2020 годы</t>
  </si>
  <si>
    <t>Утверждена  директором ООО "Энергосеть-Р" на 2020 - 2024 годы от 27.03.2019</t>
  </si>
  <si>
    <t>Реквизиты программы энергоэффективности (кем утверждена, дата утверждения, номер приказа)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</si>
</sst>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0_р_._-;\-* #,##0.000_р_._-;_-* &quot;-&quot;??_р_._-;_-@_-"/>
    <numFmt numFmtId="175" formatCode="[$-FC19]d\ mmmm\ yyyy\ &quot;г.&quot;"/>
    <numFmt numFmtId="176" formatCode="_-* #,##0.000_р_._-;\-* #,##0.000_р_._-;_-* &quot;-&quot;???_р_._-;_-@_-"/>
    <numFmt numFmtId="177" formatCode="#,##0.0"/>
    <numFmt numFmtId="178" formatCode="0.0%"/>
    <numFmt numFmtId="179" formatCode="#,##0.000"/>
    <numFmt numFmtId="180" formatCode="0.00000"/>
    <numFmt numFmtId="181" formatCode="0.0000"/>
    <numFmt numFmtId="182" formatCode="0.000"/>
    <numFmt numFmtId="183" formatCode="#,##0.0000"/>
    <numFmt numFmtId="184" formatCode="0.0"/>
    <numFmt numFmtId="185" formatCode="0.0000000"/>
    <numFmt numFmtId="186" formatCode="0.000000"/>
    <numFmt numFmtId="187" formatCode="0.00000000"/>
    <numFmt numFmtId="188" formatCode="0.000000000"/>
    <numFmt numFmtId="189" formatCode="_-* #,##0.0000_р_._-;\-* #,##0.0000_р_._-;_-* &quot;-&quot;??_р_._-;_-@_-"/>
    <numFmt numFmtId="190" formatCode="_-* #,##0.00000_р_._-;\-* #,##0.00000_р_._-;_-* &quot;-&quot;??_р_._-;_-@_-"/>
    <numFmt numFmtId="191" formatCode="#,##0.00\ &quot;₽&quot;"/>
  </numFmts>
  <fonts count="67">
    <font>
      <sz val="10"/>
      <name val="Arial Cyr"/>
      <family val="0"/>
    </font>
    <font>
      <sz val="12"/>
      <name val="Times New Roman"/>
      <family val="1"/>
    </font>
    <font>
      <sz val="10"/>
      <name val="Times New Roman"/>
      <family val="1"/>
    </font>
    <font>
      <sz val="12"/>
      <name val="Franklin Gothic Book"/>
      <family val="2"/>
    </font>
    <font>
      <sz val="10"/>
      <name val="Franklin Gothic Book"/>
      <family val="2"/>
    </font>
    <font>
      <sz val="10"/>
      <color indexed="9"/>
      <name val="Franklin Gothic Book"/>
      <family val="2"/>
    </font>
    <font>
      <vertAlign val="superscript"/>
      <sz val="10"/>
      <name val="Franklin Gothic Book"/>
      <family val="2"/>
    </font>
    <font>
      <b/>
      <sz val="11"/>
      <name val="Times New Roman"/>
      <family val="1"/>
    </font>
    <font>
      <b/>
      <sz val="10"/>
      <name val="Times New Roman"/>
      <family val="1"/>
    </font>
    <font>
      <b/>
      <sz val="16"/>
      <name val="Times New Roman"/>
      <family val="1"/>
    </font>
    <font>
      <b/>
      <sz val="12"/>
      <name val="Times New Roman"/>
      <family val="1"/>
    </font>
    <font>
      <b/>
      <sz val="14"/>
      <name val="Times New Roman"/>
      <family val="1"/>
    </font>
    <font>
      <i/>
      <sz val="12"/>
      <name val="Times New Roman"/>
      <family val="1"/>
    </font>
    <font>
      <b/>
      <i/>
      <sz val="12"/>
      <name val="Times New Roman"/>
      <family val="1"/>
    </font>
    <font>
      <sz val="11"/>
      <name val="Times New Roman"/>
      <family val="1"/>
    </font>
    <font>
      <b/>
      <sz val="9"/>
      <name val="Tahoma"/>
      <family val="2"/>
    </font>
    <font>
      <sz val="9"/>
      <name val="Tahoma"/>
      <family val="2"/>
    </font>
    <font>
      <sz val="16"/>
      <name val="Times New Roman"/>
      <family val="1"/>
    </font>
    <font>
      <sz val="11"/>
      <color indexed="8"/>
      <name val="Calibri"/>
      <family val="2"/>
    </font>
    <font>
      <sz val="12"/>
      <color indexed="8"/>
      <name val="Times New Roman"/>
      <family val="1"/>
    </font>
    <font>
      <sz val="9"/>
      <name val="Times New Roman"/>
      <family val="1"/>
    </font>
    <font>
      <u val="single"/>
      <sz val="10"/>
      <color indexed="12"/>
      <name val="Arial Cyr"/>
      <family val="0"/>
    </font>
    <font>
      <sz val="14"/>
      <name val="Times New Roman"/>
      <family val="1"/>
    </font>
    <font>
      <u val="single"/>
      <sz val="14"/>
      <color indexed="12"/>
      <name val="Arial Cyr"/>
      <family val="0"/>
    </font>
    <font>
      <sz val="18"/>
      <name val="Times New Roman"/>
      <family val="1"/>
    </font>
    <font>
      <sz val="11"/>
      <color indexed="8"/>
      <name val="Times New Roman"/>
      <family val="1"/>
    </font>
    <font>
      <sz val="10"/>
      <name val="Times New Roman CYR"/>
      <family val="0"/>
    </font>
    <font>
      <vertAlign val="superscript"/>
      <sz val="11"/>
      <color indexed="8"/>
      <name val="Times New Roman"/>
      <family val="1"/>
    </font>
    <font>
      <sz val="8"/>
      <color indexed="9"/>
      <name val="Times New Roman"/>
      <family val="1"/>
    </font>
    <font>
      <sz val="8"/>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right style="thin"/>
      <top style="thin"/>
      <bottom style="thin"/>
    </border>
    <border>
      <left style="medium"/>
      <right/>
      <top style="medium"/>
      <bottom/>
    </border>
    <border>
      <left style="medium"/>
      <right/>
      <top style="medium"/>
      <bottom style="medium"/>
    </border>
    <border>
      <left style="medium"/>
      <right style="medium"/>
      <top style="medium"/>
      <bottom style="medium"/>
    </border>
    <border>
      <left style="thin"/>
      <right style="thin"/>
      <top>
        <color indexed="63"/>
      </top>
      <bottom style="thin"/>
    </border>
    <border>
      <left style="medium"/>
      <right/>
      <top style="medium"/>
      <bottom style="thin"/>
    </border>
    <border>
      <left style="medium"/>
      <right>
        <color indexed="63"/>
      </right>
      <top/>
      <bottom style="thin"/>
    </border>
    <border>
      <left style="medium"/>
      <right/>
      <top style="thin"/>
      <bottom style="thin"/>
    </border>
    <border>
      <left style="thin"/>
      <right style="thin"/>
      <top style="thin"/>
      <bottom style="mediu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color indexed="8"/>
      </right>
      <top style="thin">
        <color indexed="8"/>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border>
    <border>
      <left style="medium"/>
      <right/>
      <top/>
      <bottom style="medium"/>
    </border>
    <border>
      <left>
        <color indexed="63"/>
      </left>
      <right style="thin"/>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0" fillId="0" borderId="0">
      <alignment/>
      <protection/>
    </xf>
    <xf numFmtId="0" fontId="18"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6" fillId="32" borderId="0" applyBorder="0">
      <alignment horizontal="right"/>
      <protection/>
    </xf>
    <xf numFmtId="0" fontId="65" fillId="33" borderId="0" applyNumberFormat="0" applyBorder="0" applyAlignment="0" applyProtection="0"/>
  </cellStyleXfs>
  <cellXfs count="21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xf>
    <xf numFmtId="0" fontId="3" fillId="0" borderId="11" xfId="0" applyFont="1" applyBorder="1" applyAlignment="1">
      <alignment horizontal="center" wrapText="1"/>
    </xf>
    <xf numFmtId="0" fontId="5" fillId="0" borderId="0" xfId="0" applyFont="1" applyAlignment="1">
      <alignment/>
    </xf>
    <xf numFmtId="0" fontId="4" fillId="0" borderId="0" xfId="0" applyFont="1" applyAlignment="1">
      <alignment/>
    </xf>
    <xf numFmtId="0" fontId="3" fillId="0" borderId="11" xfId="0" applyFont="1" applyFill="1" applyBorder="1" applyAlignment="1">
      <alignment horizontal="center" vertical="center"/>
    </xf>
    <xf numFmtId="0" fontId="3" fillId="0" borderId="11" xfId="0" applyFont="1" applyFill="1" applyBorder="1" applyAlignment="1">
      <alignment horizontal="center" vertical="top" wrapText="1"/>
    </xf>
    <xf numFmtId="49" fontId="7" fillId="0" borderId="0" xfId="0" applyNumberFormat="1" applyFont="1" applyFill="1" applyAlignment="1" applyProtection="1">
      <alignment horizontal="left" wrapText="1"/>
      <protection locked="0"/>
    </xf>
    <xf numFmtId="49" fontId="8" fillId="0" borderId="0" xfId="0" applyNumberFormat="1" applyFont="1" applyFill="1" applyBorder="1" applyAlignment="1" applyProtection="1">
      <alignment horizontal="center" wrapText="1"/>
      <protection locked="0"/>
    </xf>
    <xf numFmtId="49" fontId="2" fillId="0" borderId="0" xfId="0" applyNumberFormat="1" applyFont="1" applyFill="1" applyAlignment="1" applyProtection="1">
      <alignment wrapText="1"/>
      <protection locked="0"/>
    </xf>
    <xf numFmtId="0" fontId="2" fillId="0" borderId="0" xfId="0" applyFont="1" applyFill="1" applyAlignment="1" applyProtection="1">
      <alignment/>
      <protection locked="0"/>
    </xf>
    <xf numFmtId="0" fontId="2" fillId="34" borderId="0" xfId="0" applyFont="1" applyFill="1" applyAlignment="1" applyProtection="1">
      <alignment/>
      <protection locked="0"/>
    </xf>
    <xf numFmtId="0" fontId="2" fillId="35" borderId="0" xfId="0" applyFont="1" applyFill="1" applyAlignment="1" applyProtection="1">
      <alignment/>
      <protection locked="0"/>
    </xf>
    <xf numFmtId="49" fontId="9"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vertical="center"/>
      <protection locked="0"/>
    </xf>
    <xf numFmtId="49" fontId="9" fillId="34" borderId="0" xfId="0" applyNumberFormat="1" applyFont="1" applyFill="1" applyBorder="1" applyAlignment="1" applyProtection="1">
      <alignment horizontal="center" vertical="center" wrapText="1"/>
      <protection locked="0"/>
    </xf>
    <xf numFmtId="49" fontId="9" fillId="35"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1" fillId="0" borderId="0" xfId="0" applyFont="1" applyFill="1" applyAlignment="1" applyProtection="1">
      <alignment/>
      <protection locked="0"/>
    </xf>
    <xf numFmtId="49" fontId="8" fillId="0" borderId="12" xfId="0" applyNumberFormat="1"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vertical="center" wrapText="1"/>
      <protection locked="0"/>
    </xf>
    <xf numFmtId="49" fontId="8" fillId="34" borderId="13" xfId="0" applyNumberFormat="1" applyFont="1" applyFill="1" applyBorder="1" applyAlignment="1" applyProtection="1">
      <alignment horizontal="center" vertical="center" wrapText="1"/>
      <protection locked="0"/>
    </xf>
    <xf numFmtId="49" fontId="8" fillId="34" borderId="14" xfId="0" applyNumberFormat="1"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49" fontId="7" fillId="0" borderId="12"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49" fontId="8" fillId="0" borderId="15" xfId="0"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left" vertical="center" wrapText="1"/>
      <protection/>
    </xf>
    <xf numFmtId="49" fontId="11" fillId="0" borderId="11" xfId="0" applyNumberFormat="1" applyFont="1" applyFill="1" applyBorder="1" applyAlignment="1" applyProtection="1">
      <alignment horizontal="left" vertical="center" wrapText="1"/>
      <protection locked="0"/>
    </xf>
    <xf numFmtId="177" fontId="10" fillId="0" borderId="11" xfId="0" applyNumberFormat="1" applyFont="1" applyFill="1" applyBorder="1" applyAlignment="1" applyProtection="1">
      <alignment horizontal="center" vertical="center"/>
      <protection/>
    </xf>
    <xf numFmtId="177" fontId="10" fillId="34" borderId="11" xfId="0" applyNumberFormat="1" applyFont="1" applyFill="1" applyBorder="1" applyAlignment="1" applyProtection="1">
      <alignment horizontal="center" vertical="center"/>
      <protection/>
    </xf>
    <xf numFmtId="177" fontId="10" fillId="35" borderId="11" xfId="0" applyNumberFormat="1" applyFont="1" applyFill="1" applyBorder="1" applyAlignment="1" applyProtection="1">
      <alignment horizontal="center" vertical="center"/>
      <protection/>
    </xf>
    <xf numFmtId="49" fontId="10" fillId="0" borderId="17" xfId="0" applyNumberFormat="1" applyFont="1" applyFill="1" applyBorder="1" applyAlignment="1" applyProtection="1">
      <alignment horizontal="left" vertical="center" wrapText="1" shrinkToFit="1"/>
      <protection/>
    </xf>
    <xf numFmtId="0" fontId="1" fillId="0" borderId="11" xfId="0" applyFont="1" applyFill="1" applyBorder="1" applyAlignment="1">
      <alignment horizontal="left" vertical="center" wrapText="1" shrinkToFit="1"/>
    </xf>
    <xf numFmtId="177" fontId="1" fillId="0" borderId="11" xfId="0" applyNumberFormat="1" applyFont="1" applyFill="1" applyBorder="1" applyAlignment="1" applyProtection="1">
      <alignment horizontal="center" vertical="center"/>
      <protection/>
    </xf>
    <xf numFmtId="177" fontId="1" fillId="34" borderId="11" xfId="0" applyNumberFormat="1" applyFont="1" applyFill="1" applyBorder="1" applyAlignment="1" applyProtection="1">
      <alignment horizontal="center" vertical="center"/>
      <protection/>
    </xf>
    <xf numFmtId="177" fontId="1" fillId="35" borderId="11" xfId="0" applyNumberFormat="1" applyFont="1" applyFill="1" applyBorder="1" applyAlignment="1" applyProtection="1">
      <alignment horizontal="center" vertical="center"/>
      <protection/>
    </xf>
    <xf numFmtId="0" fontId="12" fillId="0" borderId="11" xfId="0" applyFont="1" applyFill="1" applyBorder="1" applyAlignment="1">
      <alignment horizontal="left" vertical="center" wrapText="1" shrinkToFit="1"/>
    </xf>
    <xf numFmtId="0" fontId="12" fillId="0" borderId="11" xfId="0" applyNumberFormat="1" applyFont="1" applyFill="1" applyBorder="1" applyAlignment="1" applyProtection="1">
      <alignment horizontal="center" vertical="center"/>
      <protection/>
    </xf>
    <xf numFmtId="0" fontId="12" fillId="34" borderId="11" xfId="0" applyNumberFormat="1" applyFont="1" applyFill="1" applyBorder="1" applyAlignment="1" applyProtection="1">
      <alignment horizontal="center" vertical="center"/>
      <protection/>
    </xf>
    <xf numFmtId="0" fontId="12" fillId="35" borderId="11" xfId="0" applyNumberFormat="1" applyFont="1" applyFill="1" applyBorder="1" applyAlignment="1" applyProtection="1">
      <alignment horizontal="center" vertical="center"/>
      <protection/>
    </xf>
    <xf numFmtId="177" fontId="12" fillId="0" borderId="11" xfId="0" applyNumberFormat="1" applyFont="1" applyFill="1" applyBorder="1" applyAlignment="1" applyProtection="1">
      <alignment horizontal="center" vertical="center"/>
      <protection/>
    </xf>
    <xf numFmtId="177" fontId="12" fillId="34" borderId="11" xfId="0" applyNumberFormat="1" applyFont="1" applyFill="1" applyBorder="1" applyAlignment="1" applyProtection="1">
      <alignment horizontal="center" vertical="center"/>
      <protection/>
    </xf>
    <xf numFmtId="177" fontId="12" fillId="35" borderId="11"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horizontal="left" vertical="center" wrapText="1" shrinkToFit="1"/>
      <protection/>
    </xf>
    <xf numFmtId="0" fontId="13" fillId="0" borderId="11" xfId="0" applyFont="1" applyFill="1" applyBorder="1" applyAlignment="1">
      <alignment horizontal="left" vertical="center" wrapText="1" shrinkToFit="1"/>
    </xf>
    <xf numFmtId="0" fontId="14" fillId="0" borderId="0" xfId="0" applyFont="1" applyFill="1" applyAlignment="1" applyProtection="1">
      <alignment/>
      <protection locked="0"/>
    </xf>
    <xf numFmtId="49" fontId="10" fillId="0" borderId="18" xfId="0" applyNumberFormat="1" applyFont="1" applyFill="1" applyBorder="1" applyAlignment="1" applyProtection="1">
      <alignment horizontal="left" vertical="center" wrapText="1"/>
      <protection/>
    </xf>
    <xf numFmtId="49" fontId="11" fillId="0" borderId="13" xfId="0" applyNumberFormat="1" applyFont="1" applyFill="1" applyBorder="1" applyAlignment="1" applyProtection="1">
      <alignment horizontal="left" vertical="center" wrapText="1"/>
      <protection/>
    </xf>
    <xf numFmtId="49" fontId="11" fillId="0" borderId="19" xfId="0" applyNumberFormat="1" applyFont="1" applyFill="1" applyBorder="1" applyAlignment="1" applyProtection="1">
      <alignment horizontal="left" vertical="center" wrapText="1"/>
      <protection locked="0"/>
    </xf>
    <xf numFmtId="177" fontId="11" fillId="0" borderId="19" xfId="0" applyNumberFormat="1" applyFont="1" applyFill="1" applyBorder="1" applyAlignment="1" applyProtection="1">
      <alignment horizontal="center" vertical="center"/>
      <protection/>
    </xf>
    <xf numFmtId="177" fontId="11" fillId="34" borderId="19" xfId="0" applyNumberFormat="1" applyFont="1" applyFill="1" applyBorder="1" applyAlignment="1" applyProtection="1">
      <alignment horizontal="center" vertical="center"/>
      <protection/>
    </xf>
    <xf numFmtId="0" fontId="11" fillId="0" borderId="0" xfId="0" applyFont="1" applyFill="1" applyAlignment="1" applyProtection="1">
      <alignment/>
      <protection locked="0"/>
    </xf>
    <xf numFmtId="0" fontId="1" fillId="0" borderId="0" xfId="0" applyFont="1" applyFill="1" applyAlignment="1" applyProtection="1">
      <alignment wrapText="1"/>
      <protection locked="0"/>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11" xfId="0" applyFont="1" applyFill="1" applyBorder="1" applyAlignment="1" applyProtection="1">
      <alignment/>
      <protection locked="0"/>
    </xf>
    <xf numFmtId="0" fontId="3" fillId="0" borderId="11" xfId="0" applyFont="1" applyFill="1" applyBorder="1" applyAlignment="1">
      <alignment horizontal="left" vertical="top" wrapText="1"/>
    </xf>
    <xf numFmtId="0" fontId="3" fillId="0" borderId="22" xfId="0" applyFont="1" applyFill="1" applyBorder="1" applyAlignment="1">
      <alignment horizontal="center" vertical="top" wrapText="1"/>
    </xf>
    <xf numFmtId="177" fontId="2" fillId="0" borderId="11" xfId="0" applyNumberFormat="1" applyFont="1" applyFill="1" applyBorder="1" applyAlignment="1" applyProtection="1">
      <alignment/>
      <protection locked="0"/>
    </xf>
    <xf numFmtId="178" fontId="2" fillId="0" borderId="11" xfId="0" applyNumberFormat="1" applyFont="1" applyFill="1" applyBorder="1" applyAlignment="1" applyProtection="1">
      <alignment/>
      <protection locked="0"/>
    </xf>
    <xf numFmtId="49" fontId="8" fillId="35" borderId="13" xfId="0" applyNumberFormat="1" applyFont="1" applyFill="1" applyBorder="1" applyAlignment="1" applyProtection="1">
      <alignment horizontal="center" vertical="center" wrapText="1"/>
      <protection locked="0"/>
    </xf>
    <xf numFmtId="0" fontId="3" fillId="36" borderId="11" xfId="0" applyFont="1" applyFill="1" applyBorder="1" applyAlignment="1">
      <alignment horizontal="center" vertical="center"/>
    </xf>
    <xf numFmtId="2" fontId="3" fillId="0" borderId="11" xfId="0" applyNumberFormat="1" applyFont="1" applyBorder="1" applyAlignment="1">
      <alignment horizontal="center" vertical="top"/>
    </xf>
    <xf numFmtId="4" fontId="3" fillId="0" borderId="11" xfId="0" applyNumberFormat="1" applyFont="1" applyBorder="1" applyAlignment="1">
      <alignment horizontal="center" vertical="top"/>
    </xf>
    <xf numFmtId="173" fontId="3" fillId="0" borderId="11" xfId="0" applyNumberFormat="1" applyFont="1" applyBorder="1" applyAlignment="1">
      <alignment horizontal="center" vertical="center"/>
    </xf>
    <xf numFmtId="4" fontId="3" fillId="36" borderId="11" xfId="0" applyNumberFormat="1" applyFont="1" applyFill="1" applyBorder="1" applyAlignment="1">
      <alignment horizontal="center" vertical="center"/>
    </xf>
    <xf numFmtId="49" fontId="8" fillId="0" borderId="0" xfId="0" applyNumberFormat="1" applyFont="1" applyFill="1" applyBorder="1" applyAlignment="1" applyProtection="1">
      <alignment horizontal="center" vertical="center" wrapText="1"/>
      <protection locked="0"/>
    </xf>
    <xf numFmtId="49" fontId="8" fillId="0" borderId="23" xfId="0" applyNumberFormat="1" applyFont="1" applyFill="1" applyBorder="1" applyAlignment="1" applyProtection="1">
      <alignment horizontal="center" vertical="center" wrapText="1"/>
      <protection locked="0"/>
    </xf>
    <xf numFmtId="49" fontId="8" fillId="34" borderId="15" xfId="0" applyNumberFormat="1" applyFont="1" applyFill="1" applyBorder="1" applyAlignment="1" applyProtection="1">
      <alignment horizontal="center" vertical="center" wrapText="1"/>
      <protection locked="0"/>
    </xf>
    <xf numFmtId="49" fontId="8" fillId="0" borderId="24" xfId="0" applyNumberFormat="1" applyFont="1" applyFill="1" applyBorder="1" applyAlignment="1" applyProtection="1">
      <alignment horizontal="center" vertical="center" wrapText="1"/>
      <protection locked="0"/>
    </xf>
    <xf numFmtId="49" fontId="8" fillId="0" borderId="25" xfId="0" applyNumberFormat="1" applyFont="1" applyFill="1" applyBorder="1" applyAlignment="1" applyProtection="1">
      <alignment horizontal="center" vertical="center" wrapText="1"/>
      <protection locked="0"/>
    </xf>
    <xf numFmtId="49" fontId="8" fillId="34" borderId="11" xfId="0" applyNumberFormat="1" applyFont="1" applyFill="1" applyBorder="1" applyAlignment="1" applyProtection="1">
      <alignment horizontal="center" vertical="center" wrapText="1"/>
      <protection locked="0"/>
    </xf>
    <xf numFmtId="49" fontId="8" fillId="0" borderId="26" xfId="0" applyNumberFormat="1" applyFont="1" applyFill="1" applyBorder="1" applyAlignment="1" applyProtection="1">
      <alignment horizontal="center" vertical="center" wrapText="1"/>
      <protection locked="0"/>
    </xf>
    <xf numFmtId="49" fontId="8" fillId="0" borderId="25" xfId="0" applyNumberFormat="1" applyFont="1" applyFill="1" applyBorder="1" applyAlignment="1" applyProtection="1">
      <alignment horizontal="center" vertical="center" wrapText="1"/>
      <protection/>
    </xf>
    <xf numFmtId="49" fontId="8" fillId="0" borderId="25" xfId="0" applyNumberFormat="1" applyFont="1" applyBorder="1" applyAlignment="1" applyProtection="1">
      <alignment horizontal="center" vertical="center" wrapText="1" shrinkToFit="1"/>
      <protection/>
    </xf>
    <xf numFmtId="49" fontId="8" fillId="0" borderId="27" xfId="0" applyNumberFormat="1" applyFont="1" applyFill="1" applyBorder="1" applyAlignment="1" applyProtection="1">
      <alignment horizontal="center" vertical="center" wrapText="1"/>
      <protection/>
    </xf>
    <xf numFmtId="177" fontId="11" fillId="35" borderId="19" xfId="0" applyNumberFormat="1" applyFont="1" applyFill="1" applyBorder="1" applyAlignment="1" applyProtection="1">
      <alignment horizontal="center" vertical="center"/>
      <protection/>
    </xf>
    <xf numFmtId="0" fontId="3" fillId="36" borderId="11" xfId="0" applyFont="1" applyFill="1" applyBorder="1" applyAlignment="1">
      <alignment horizontal="center" vertical="center" wrapText="1"/>
    </xf>
    <xf numFmtId="0" fontId="2" fillId="36" borderId="0" xfId="0" applyFont="1" applyFill="1" applyAlignment="1" applyProtection="1">
      <alignment/>
      <protection locked="0"/>
    </xf>
    <xf numFmtId="49" fontId="9" fillId="36" borderId="0"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center" vertical="center" wrapText="1"/>
      <protection locked="0"/>
    </xf>
    <xf numFmtId="49" fontId="8" fillId="36" borderId="13" xfId="0" applyNumberFormat="1" applyFont="1" applyFill="1" applyBorder="1" applyAlignment="1" applyProtection="1">
      <alignment horizontal="center" vertical="center" wrapText="1"/>
      <protection locked="0"/>
    </xf>
    <xf numFmtId="4" fontId="8" fillId="34" borderId="15" xfId="0" applyNumberFormat="1" applyFont="1" applyFill="1" applyBorder="1" applyAlignment="1" applyProtection="1">
      <alignment horizontal="center" vertical="center" wrapText="1"/>
      <protection locked="0"/>
    </xf>
    <xf numFmtId="4" fontId="8" fillId="36" borderId="15" xfId="0" applyNumberFormat="1" applyFont="1" applyFill="1" applyBorder="1" applyAlignment="1" applyProtection="1">
      <alignment horizontal="center" vertical="center" wrapText="1"/>
      <protection locked="0"/>
    </xf>
    <xf numFmtId="4" fontId="8" fillId="35" borderId="15" xfId="0" applyNumberFormat="1" applyFont="1" applyFill="1" applyBorder="1" applyAlignment="1" applyProtection="1">
      <alignment horizontal="center" vertical="center" wrapText="1"/>
      <protection locked="0"/>
    </xf>
    <xf numFmtId="177" fontId="1" fillId="0" borderId="15" xfId="0" applyNumberFormat="1" applyFont="1" applyFill="1" applyBorder="1" applyAlignment="1" applyProtection="1">
      <alignment horizontal="center" vertical="center"/>
      <protection/>
    </xf>
    <xf numFmtId="4" fontId="8" fillId="34" borderId="11" xfId="0" applyNumberFormat="1" applyFont="1" applyFill="1" applyBorder="1" applyAlignment="1" applyProtection="1">
      <alignment horizontal="center" vertical="center" wrapText="1"/>
      <protection locked="0"/>
    </xf>
    <xf numFmtId="4" fontId="8" fillId="36" borderId="11" xfId="0" applyNumberFormat="1" applyFont="1" applyFill="1" applyBorder="1" applyAlignment="1" applyProtection="1">
      <alignment horizontal="center" vertical="center" wrapText="1"/>
      <protection locked="0"/>
    </xf>
    <xf numFmtId="4" fontId="8" fillId="35" borderId="11"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protection/>
    </xf>
    <xf numFmtId="179" fontId="8" fillId="36" borderId="11" xfId="0" applyNumberFormat="1" applyFont="1" applyFill="1" applyBorder="1" applyAlignment="1" applyProtection="1">
      <alignment horizontal="center" vertical="center" wrapText="1"/>
      <protection locked="0"/>
    </xf>
    <xf numFmtId="179" fontId="8" fillId="35" borderId="11" xfId="0" applyNumberFormat="1" applyFont="1" applyFill="1" applyBorder="1" applyAlignment="1" applyProtection="1">
      <alignment horizontal="center" vertical="center" wrapText="1"/>
      <protection locked="0"/>
    </xf>
    <xf numFmtId="177" fontId="10" fillId="36" borderId="11" xfId="0" applyNumberFormat="1" applyFont="1" applyFill="1" applyBorder="1" applyAlignment="1" applyProtection="1">
      <alignment horizontal="center" vertical="center"/>
      <protection/>
    </xf>
    <xf numFmtId="177" fontId="1" fillId="36" borderId="11" xfId="0" applyNumberFormat="1" applyFont="1" applyFill="1" applyBorder="1" applyAlignment="1" applyProtection="1">
      <alignment horizontal="center" vertical="center"/>
      <protection/>
    </xf>
    <xf numFmtId="0" fontId="12" fillId="36" borderId="11" xfId="0" applyNumberFormat="1" applyFont="1" applyFill="1" applyBorder="1" applyAlignment="1" applyProtection="1">
      <alignment horizontal="center" vertical="center"/>
      <protection/>
    </xf>
    <xf numFmtId="177" fontId="12" fillId="36" borderId="11" xfId="0" applyNumberFormat="1" applyFont="1" applyFill="1" applyBorder="1" applyAlignment="1" applyProtection="1">
      <alignment horizontal="center" vertical="center"/>
      <protection/>
    </xf>
    <xf numFmtId="177" fontId="11" fillId="36" borderId="19" xfId="0" applyNumberFormat="1" applyFont="1" applyFill="1" applyBorder="1" applyAlignment="1" applyProtection="1">
      <alignment horizontal="center" vertical="center"/>
      <protection/>
    </xf>
    <xf numFmtId="0" fontId="3" fillId="0" borderId="28" xfId="0" applyFont="1" applyBorder="1" applyAlignment="1">
      <alignment horizontal="center" vertical="center" wrapText="1"/>
    </xf>
    <xf numFmtId="4" fontId="3" fillId="36" borderId="11" xfId="54" applyNumberFormat="1" applyFont="1" applyFill="1" applyBorder="1" applyAlignment="1" applyProtection="1">
      <alignment horizontal="center" vertical="center" wrapText="1"/>
      <protection/>
    </xf>
    <xf numFmtId="4" fontId="3" fillId="36" borderId="11" xfId="65" applyNumberFormat="1" applyFont="1" applyFill="1" applyBorder="1" applyAlignment="1" applyProtection="1">
      <alignment horizontal="center" vertical="center"/>
      <protection/>
    </xf>
    <xf numFmtId="2" fontId="3"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xf>
    <xf numFmtId="173" fontId="3" fillId="36" borderId="11" xfId="63" applyFont="1" applyFill="1" applyBorder="1" applyAlignment="1">
      <alignment vertical="center"/>
    </xf>
    <xf numFmtId="0" fontId="3" fillId="0" borderId="11" xfId="0" applyFont="1" applyBorder="1" applyAlignment="1">
      <alignment horizontal="left" vertical="center" wrapText="1"/>
    </xf>
    <xf numFmtId="2" fontId="3" fillId="36" borderId="11" xfId="0" applyNumberFormat="1" applyFont="1" applyFill="1" applyBorder="1" applyAlignment="1">
      <alignment horizontal="center" vertical="center"/>
    </xf>
    <xf numFmtId="4"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173" fontId="3" fillId="0" borderId="11" xfId="0" applyNumberFormat="1" applyFont="1" applyFill="1" applyBorder="1" applyAlignment="1">
      <alignment horizontal="center" vertical="center"/>
    </xf>
    <xf numFmtId="178" fontId="2" fillId="0" borderId="11" xfId="0" applyNumberFormat="1" applyFont="1" applyFill="1" applyBorder="1" applyAlignment="1" applyProtection="1">
      <alignment horizontal="center" vertical="center"/>
      <protection locked="0"/>
    </xf>
    <xf numFmtId="173" fontId="3" fillId="36" borderId="11" xfId="63" applyNumberFormat="1" applyFont="1" applyFill="1" applyBorder="1" applyAlignment="1">
      <alignment horizontal="center" vertical="center"/>
    </xf>
    <xf numFmtId="2" fontId="3" fillId="36" borderId="11" xfId="63" applyNumberFormat="1" applyFont="1" applyFill="1" applyBorder="1" applyAlignment="1">
      <alignment horizontal="center" vertical="center" wrapText="1"/>
    </xf>
    <xf numFmtId="4" fontId="3" fillId="0" borderId="11" xfId="53" applyNumberFormat="1" applyFont="1" applyFill="1" applyBorder="1" applyAlignment="1" applyProtection="1">
      <alignment horizontal="center" vertical="center" wrapText="1"/>
      <protection/>
    </xf>
    <xf numFmtId="0" fontId="3" fillId="0" borderId="22" xfId="0" applyFont="1" applyBorder="1" applyAlignment="1">
      <alignment horizontal="center" vertical="top" wrapText="1"/>
    </xf>
    <xf numFmtId="4" fontId="3" fillId="36" borderId="11" xfId="63" applyNumberFormat="1" applyFont="1" applyFill="1" applyBorder="1" applyAlignment="1">
      <alignment horizontal="center" vertical="center" wrapText="1"/>
    </xf>
    <xf numFmtId="0" fontId="1" fillId="0" borderId="0" xfId="0" applyNumberFormat="1" applyFont="1" applyBorder="1" applyAlignment="1">
      <alignment horizontal="left"/>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right"/>
    </xf>
    <xf numFmtId="0" fontId="20" fillId="0" borderId="0" xfId="0" applyNumberFormat="1" applyFont="1" applyBorder="1" applyAlignment="1">
      <alignment horizontal="right" wrapText="1"/>
    </xf>
    <xf numFmtId="0" fontId="2" fillId="0" borderId="0" xfId="0" applyNumberFormat="1" applyFont="1" applyBorder="1" applyAlignment="1">
      <alignment/>
    </xf>
    <xf numFmtId="0" fontId="22" fillId="0" borderId="0" xfId="0" applyNumberFormat="1" applyFont="1" applyBorder="1" applyAlignment="1">
      <alignment horizontal="left"/>
    </xf>
    <xf numFmtId="0" fontId="17" fillId="0" borderId="0" xfId="0" applyFont="1" applyAlignment="1">
      <alignment horizontal="left" vertical="center"/>
    </xf>
    <xf numFmtId="0" fontId="17" fillId="0" borderId="0" xfId="0" applyNumberFormat="1" applyFont="1" applyBorder="1" applyAlignment="1">
      <alignment horizontal="left"/>
    </xf>
    <xf numFmtId="0" fontId="22" fillId="0" borderId="0" xfId="0" applyNumberFormat="1" applyFont="1" applyBorder="1" applyAlignment="1">
      <alignment/>
    </xf>
    <xf numFmtId="0" fontId="11" fillId="0" borderId="0" xfId="0" applyFont="1" applyBorder="1" applyAlignment="1">
      <alignment vertical="center"/>
    </xf>
    <xf numFmtId="0" fontId="11" fillId="0" borderId="0" xfId="0" applyNumberFormat="1" applyFont="1" applyBorder="1" applyAlignment="1">
      <alignment vertical="center"/>
    </xf>
    <xf numFmtId="0" fontId="17" fillId="0" borderId="0" xfId="0" applyFont="1" applyAlignment="1">
      <alignment vertical="center"/>
    </xf>
    <xf numFmtId="0" fontId="17" fillId="0" borderId="0" xfId="0" applyFont="1" applyAlignment="1">
      <alignment/>
    </xf>
    <xf numFmtId="0" fontId="17" fillId="0" borderId="0" xfId="0" applyNumberFormat="1" applyFont="1" applyBorder="1" applyAlignment="1">
      <alignment vertical="center"/>
    </xf>
    <xf numFmtId="49" fontId="17" fillId="0" borderId="29" xfId="0" applyNumberFormat="1" applyFont="1" applyBorder="1" applyAlignment="1">
      <alignment/>
    </xf>
    <xf numFmtId="0" fontId="17" fillId="0" borderId="0" xfId="0" applyNumberFormat="1" applyFont="1" applyBorder="1" applyAlignment="1">
      <alignment horizontal="left" vertical="center"/>
    </xf>
    <xf numFmtId="0" fontId="24" fillId="0" borderId="0" xfId="0" applyFont="1" applyAlignment="1">
      <alignment vertical="center"/>
    </xf>
    <xf numFmtId="0" fontId="24" fillId="0" borderId="0" xfId="0" applyFont="1" applyAlignment="1">
      <alignment/>
    </xf>
    <xf numFmtId="0" fontId="24" fillId="0" borderId="0" xfId="0" applyNumberFormat="1" applyFont="1" applyBorder="1" applyAlignment="1">
      <alignment vertical="center"/>
    </xf>
    <xf numFmtId="49" fontId="24" fillId="0" borderId="0" xfId="0" applyNumberFormat="1" applyFont="1" applyBorder="1" applyAlignment="1">
      <alignment/>
    </xf>
    <xf numFmtId="0" fontId="24" fillId="0" borderId="0" xfId="0" applyNumberFormat="1" applyFont="1" applyBorder="1" applyAlignment="1">
      <alignment/>
    </xf>
    <xf numFmtId="0" fontId="14" fillId="0" borderId="0" xfId="0" applyFont="1" applyAlignment="1">
      <alignment horizontal="center" vertical="center" wrapText="1"/>
    </xf>
    <xf numFmtId="0" fontId="14" fillId="0" borderId="0" xfId="0" applyFont="1" applyAlignment="1">
      <alignment vertical="top"/>
    </xf>
    <xf numFmtId="0" fontId="25" fillId="0" borderId="0" xfId="55" applyFont="1" applyBorder="1" applyAlignment="1">
      <alignment horizontal="center" vertical="top" wrapText="1"/>
      <protection/>
    </xf>
    <xf numFmtId="0" fontId="25" fillId="0" borderId="0" xfId="55" applyFont="1" applyBorder="1" applyAlignment="1">
      <alignment horizontal="left" vertical="top" wrapText="1"/>
      <protection/>
    </xf>
    <xf numFmtId="0" fontId="25" fillId="0" borderId="0" xfId="55" applyFont="1" applyBorder="1" applyAlignment="1">
      <alignment horizontal="center" vertical="top"/>
      <protection/>
    </xf>
    <xf numFmtId="0" fontId="25" fillId="0" borderId="30" xfId="55" applyFont="1" applyBorder="1" applyAlignment="1">
      <alignment horizontal="center" vertical="top" wrapText="1"/>
      <protection/>
    </xf>
    <xf numFmtId="0" fontId="25" fillId="0" borderId="30" xfId="55" applyFont="1" applyBorder="1" applyAlignment="1">
      <alignment horizontal="left" vertical="top" wrapText="1"/>
      <protection/>
    </xf>
    <xf numFmtId="0" fontId="25" fillId="0" borderId="30" xfId="55" applyFont="1" applyBorder="1" applyAlignment="1">
      <alignment horizontal="center" vertical="top"/>
      <protection/>
    </xf>
    <xf numFmtId="0" fontId="28" fillId="0" borderId="0" xfId="0" applyNumberFormat="1" applyFont="1" applyBorder="1" applyAlignment="1">
      <alignment horizontal="left"/>
    </xf>
    <xf numFmtId="0" fontId="29"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19" fillId="0" borderId="11" xfId="55" applyFont="1" applyBorder="1" applyAlignment="1">
      <alignment horizontal="center" vertical="center" wrapText="1"/>
      <protection/>
    </xf>
    <xf numFmtId="0" fontId="19" fillId="0" borderId="11" xfId="55" applyFont="1" applyBorder="1" applyAlignment="1">
      <alignment horizontal="center" vertical="top" wrapText="1"/>
      <protection/>
    </xf>
    <xf numFmtId="0" fontId="19" fillId="0" borderId="11" xfId="55" applyFont="1" applyBorder="1" applyAlignment="1">
      <alignment horizontal="left" vertical="top" wrapText="1"/>
      <protection/>
    </xf>
    <xf numFmtId="0" fontId="19" fillId="0" borderId="11" xfId="55" applyFont="1" applyBorder="1" applyAlignment="1">
      <alignment horizontal="center" vertical="top"/>
      <protection/>
    </xf>
    <xf numFmtId="0" fontId="19" fillId="0" borderId="11" xfId="55" applyFont="1" applyBorder="1" applyAlignment="1">
      <alignment horizontal="left" vertical="center" wrapText="1"/>
      <protection/>
    </xf>
    <xf numFmtId="4" fontId="19" fillId="0" borderId="11" xfId="55" applyNumberFormat="1" applyFont="1" applyBorder="1" applyAlignment="1">
      <alignment horizontal="center" vertical="center" wrapText="1"/>
      <protection/>
    </xf>
    <xf numFmtId="0"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7" fillId="0" borderId="29" xfId="0" applyNumberFormat="1" applyFont="1" applyBorder="1" applyAlignment="1">
      <alignment horizontal="left" vertical="top" wrapText="1"/>
    </xf>
    <xf numFmtId="0" fontId="17" fillId="0" borderId="29" xfId="0" applyNumberFormat="1" applyFont="1" applyBorder="1" applyAlignment="1">
      <alignment horizontal="left" vertical="top"/>
    </xf>
    <xf numFmtId="0" fontId="2" fillId="0" borderId="0" xfId="0" applyNumberFormat="1" applyFont="1" applyBorder="1" applyAlignment="1">
      <alignment horizontal="right"/>
    </xf>
    <xf numFmtId="0" fontId="2" fillId="0" borderId="0" xfId="0" applyNumberFormat="1" applyFont="1" applyBorder="1" applyAlignment="1">
      <alignment horizontal="right" vertical="top" wrapText="1"/>
    </xf>
    <xf numFmtId="0" fontId="20" fillId="0" borderId="0" xfId="0" applyNumberFormat="1" applyFont="1" applyBorder="1" applyAlignment="1">
      <alignment horizontal="right" wrapText="1"/>
    </xf>
    <xf numFmtId="0" fontId="17" fillId="0" borderId="29" xfId="0" applyNumberFormat="1" applyFont="1" applyBorder="1" applyAlignment="1">
      <alignment horizontal="left"/>
    </xf>
    <xf numFmtId="0" fontId="22" fillId="0" borderId="29" xfId="0" applyNumberFormat="1" applyFont="1" applyBorder="1" applyAlignment="1">
      <alignment horizontal="left"/>
    </xf>
    <xf numFmtId="49" fontId="23" fillId="0" borderId="31" xfId="42" applyNumberFormat="1" applyFont="1" applyBorder="1" applyAlignment="1" applyProtection="1">
      <alignment horizontal="left"/>
      <protection/>
    </xf>
    <xf numFmtId="49" fontId="22" fillId="0" borderId="30" xfId="0" applyNumberFormat="1" applyFont="1" applyBorder="1" applyAlignment="1">
      <alignment horizontal="left"/>
    </xf>
    <xf numFmtId="0" fontId="21" fillId="0" borderId="29" xfId="42" applyNumberFormat="1" applyBorder="1" applyAlignment="1" applyProtection="1">
      <alignment horizontal="left" vertical="center"/>
      <protection/>
    </xf>
    <xf numFmtId="0" fontId="17" fillId="0" borderId="29" xfId="0" applyNumberFormat="1" applyFont="1" applyBorder="1" applyAlignment="1">
      <alignment horizontal="left" vertical="center"/>
    </xf>
    <xf numFmtId="49" fontId="17" fillId="0" borderId="29" xfId="0" applyNumberFormat="1" applyFont="1" applyBorder="1" applyAlignment="1">
      <alignment horizontal="left"/>
    </xf>
    <xf numFmtId="49" fontId="17" fillId="0" borderId="30" xfId="0" applyNumberFormat="1" applyFont="1" applyBorder="1" applyAlignment="1">
      <alignment horizontal="left"/>
    </xf>
    <xf numFmtId="0" fontId="1" fillId="0" borderId="0" xfId="0" applyFont="1" applyAlignment="1">
      <alignment horizontal="center"/>
    </xf>
    <xf numFmtId="0" fontId="17" fillId="0" borderId="30" xfId="0" applyFont="1" applyBorder="1" applyAlignment="1">
      <alignment horizontal="left"/>
    </xf>
    <xf numFmtId="0" fontId="17" fillId="0" borderId="0" xfId="0" applyFont="1" applyAlignment="1">
      <alignment horizontal="left" vertical="center"/>
    </xf>
    <xf numFmtId="0" fontId="10" fillId="35" borderId="32" xfId="0" applyFont="1" applyFill="1" applyBorder="1" applyAlignment="1" applyProtection="1">
      <alignment horizontal="center" vertical="center" wrapText="1"/>
      <protection hidden="1" locked="0"/>
    </xf>
    <xf numFmtId="0" fontId="10" fillId="35" borderId="33" xfId="0" applyFont="1" applyFill="1" applyBorder="1" applyAlignment="1" applyProtection="1">
      <alignment horizontal="center" vertical="center" wrapText="1"/>
      <protection hidden="1" locked="0"/>
    </xf>
    <xf numFmtId="0" fontId="10" fillId="0" borderId="32" xfId="0" applyFont="1" applyFill="1" applyBorder="1" applyAlignment="1" applyProtection="1">
      <alignment horizontal="center" vertical="center" wrapText="1"/>
      <protection hidden="1" locked="0"/>
    </xf>
    <xf numFmtId="0" fontId="10" fillId="0" borderId="33" xfId="0" applyFont="1" applyFill="1" applyBorder="1" applyAlignment="1" applyProtection="1">
      <alignment horizontal="center" vertical="center" wrapText="1"/>
      <protection hidden="1" locked="0"/>
    </xf>
    <xf numFmtId="0" fontId="10" fillId="34" borderId="34" xfId="0" applyFont="1" applyFill="1" applyBorder="1" applyAlignment="1" applyProtection="1">
      <alignment horizontal="center" vertical="center" wrapText="1"/>
      <protection hidden="1" locked="0"/>
    </xf>
    <xf numFmtId="0" fontId="10" fillId="34" borderId="35" xfId="0" applyFont="1" applyFill="1" applyBorder="1" applyAlignment="1" applyProtection="1">
      <alignment horizontal="center" vertical="center" wrapText="1"/>
      <protection hidden="1" locked="0"/>
    </xf>
    <xf numFmtId="0" fontId="10" fillId="0" borderId="34" xfId="0" applyFont="1" applyFill="1" applyBorder="1" applyAlignment="1" applyProtection="1">
      <alignment horizontal="center" vertical="center" wrapText="1"/>
      <protection hidden="1" locked="0"/>
    </xf>
    <xf numFmtId="0" fontId="10" fillId="0" borderId="35" xfId="0" applyFont="1" applyFill="1" applyBorder="1" applyAlignment="1" applyProtection="1">
      <alignment horizontal="center" vertical="center" wrapText="1"/>
      <protection hidden="1" locked="0"/>
    </xf>
    <xf numFmtId="49" fontId="9" fillId="0" borderId="0"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49" fontId="7" fillId="0" borderId="36"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pplyProtection="1">
      <alignment horizontal="center" vertical="center" wrapText="1"/>
      <protection locked="0"/>
    </xf>
    <xf numFmtId="49" fontId="10" fillId="0" borderId="37" xfId="0" applyNumberFormat="1" applyFont="1" applyFill="1" applyBorder="1" applyAlignment="1" applyProtection="1">
      <alignment horizontal="center" vertical="center" wrapText="1"/>
      <protection locked="0"/>
    </xf>
    <xf numFmtId="49" fontId="11" fillId="0" borderId="32" xfId="0" applyNumberFormat="1" applyFont="1" applyFill="1" applyBorder="1" applyAlignment="1" applyProtection="1">
      <alignment horizontal="center" vertical="center" wrapText="1"/>
      <protection locked="0"/>
    </xf>
    <xf numFmtId="49" fontId="11" fillId="0" borderId="33" xfId="0" applyNumberFormat="1" applyFont="1" applyFill="1" applyBorder="1" applyAlignment="1" applyProtection="1">
      <alignment vertical="center" wrapText="1"/>
      <protection locked="0"/>
    </xf>
    <xf numFmtId="0" fontId="10" fillId="34" borderId="32" xfId="0" applyFont="1" applyFill="1" applyBorder="1" applyAlignment="1" applyProtection="1">
      <alignment horizontal="center" vertical="center" wrapText="1"/>
      <protection hidden="1" locked="0"/>
    </xf>
    <xf numFmtId="0" fontId="10" fillId="34" borderId="33" xfId="0" applyFont="1" applyFill="1" applyBorder="1" applyAlignment="1" applyProtection="1">
      <alignment horizontal="center" vertical="center" wrapText="1"/>
      <protection hidden="1" locked="0"/>
    </xf>
    <xf numFmtId="0" fontId="10" fillId="36" borderId="32" xfId="0" applyFont="1" applyFill="1" applyBorder="1" applyAlignment="1" applyProtection="1">
      <alignment horizontal="center" vertical="center" wrapText="1"/>
      <protection hidden="1" locked="0"/>
    </xf>
    <xf numFmtId="0" fontId="10" fillId="36" borderId="33" xfId="0" applyFont="1" applyFill="1" applyBorder="1" applyAlignment="1" applyProtection="1">
      <alignment horizontal="center" vertical="center" wrapText="1"/>
      <protection hidden="1" locked="0"/>
    </xf>
    <xf numFmtId="0" fontId="19" fillId="0" borderId="22" xfId="55" applyFont="1" applyBorder="1" applyAlignment="1">
      <alignment horizontal="center" vertical="center" wrapText="1"/>
      <protection/>
    </xf>
    <xf numFmtId="0" fontId="19" fillId="0" borderId="38" xfId="55" applyFont="1" applyBorder="1" applyAlignment="1">
      <alignment horizontal="center" vertical="center" wrapText="1"/>
      <protection/>
    </xf>
    <xf numFmtId="0" fontId="1" fillId="0" borderId="0" xfId="0" applyNumberFormat="1" applyFont="1" applyBorder="1" applyAlignment="1">
      <alignment horizontal="justify" vertical="center" wrapText="1"/>
    </xf>
    <xf numFmtId="0" fontId="1" fillId="0" borderId="0" xfId="0" applyNumberFormat="1" applyFont="1" applyBorder="1" applyAlignment="1">
      <alignment horizontal="left" vertical="top" wrapText="1"/>
    </xf>
    <xf numFmtId="0" fontId="19" fillId="0" borderId="11" xfId="55" applyFont="1" applyBorder="1" applyAlignment="1">
      <alignment horizontal="center" vertical="center" wrapText="1"/>
      <protection/>
    </xf>
    <xf numFmtId="0" fontId="19" fillId="0" borderId="39" xfId="55" applyFont="1" applyBorder="1" applyAlignment="1">
      <alignment horizontal="center" vertical="center" wrapText="1"/>
      <protection/>
    </xf>
    <xf numFmtId="0" fontId="19" fillId="0" borderId="15" xfId="55"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_наш последний RAB (28.09.10)" xfId="53"/>
    <cellStyle name="Обычный 2_НВВ - сети долгосрочный (15.07) - передано на оформление 2" xfId="54"/>
    <cellStyle name="Обычный_стр.1_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ормула_GRES.2007.5"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otes@tes.transneft.ru" TargetMode="External" /><Relationship Id="rId2" Type="http://schemas.openxmlformats.org/officeDocument/2006/relationships/hyperlink" Target="mailto:energoset.r.@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J64"/>
  <sheetViews>
    <sheetView tabSelected="1" view="pageBreakPreview" zoomScaleSheetLayoutView="100" zoomScalePageLayoutView="0" workbookViewId="0" topLeftCell="A58">
      <selection activeCell="C21" sqref="C21:G21"/>
    </sheetView>
  </sheetViews>
  <sheetFormatPr defaultColWidth="9.00390625" defaultRowHeight="12.75"/>
  <cols>
    <col min="1" max="1" width="9.125" style="1" customWidth="1"/>
    <col min="2" max="2" width="42.625" style="1" customWidth="1"/>
    <col min="3" max="3" width="20.00390625" style="1" customWidth="1"/>
    <col min="4" max="4" width="21.625" style="1" customWidth="1"/>
    <col min="5" max="6" width="21.125" style="1" customWidth="1"/>
    <col min="7" max="7" width="26.00390625" style="1" customWidth="1"/>
    <col min="8" max="8" width="21.75390625" style="1" customWidth="1"/>
    <col min="9" max="9" width="22.125" style="1" customWidth="1"/>
    <col min="10" max="10" width="22.625" style="1" customWidth="1"/>
    <col min="11" max="16384" width="9.125" style="1" customWidth="1"/>
  </cols>
  <sheetData>
    <row r="1" spans="8:10" ht="18.75" customHeight="1">
      <c r="H1" s="177" t="s">
        <v>172</v>
      </c>
      <c r="I1" s="177"/>
      <c r="J1" s="134"/>
    </row>
    <row r="2" spans="8:10" ht="51" customHeight="1">
      <c r="H2" s="178" t="s">
        <v>173</v>
      </c>
      <c r="I2" s="178"/>
      <c r="J2" s="133"/>
    </row>
    <row r="3" spans="8:10" ht="27" customHeight="1">
      <c r="H3" s="179" t="s">
        <v>174</v>
      </c>
      <c r="I3" s="179"/>
      <c r="J3" s="135"/>
    </row>
    <row r="6" spans="1:10" ht="18.75">
      <c r="A6" s="171" t="s">
        <v>175</v>
      </c>
      <c r="B6" s="171"/>
      <c r="C6" s="171"/>
      <c r="D6" s="171"/>
      <c r="E6" s="171"/>
      <c r="F6" s="171"/>
      <c r="G6" s="171"/>
      <c r="H6" s="142"/>
      <c r="I6" s="142"/>
      <c r="J6" s="142"/>
    </row>
    <row r="7" spans="1:10" ht="18.75">
      <c r="A7" s="171" t="s">
        <v>176</v>
      </c>
      <c r="B7" s="171"/>
      <c r="C7" s="171"/>
      <c r="D7" s="171"/>
      <c r="E7" s="171"/>
      <c r="F7" s="171"/>
      <c r="G7" s="171"/>
      <c r="H7" s="142"/>
      <c r="I7" s="142"/>
      <c r="J7" s="142"/>
    </row>
    <row r="8" spans="1:10" ht="18.75">
      <c r="A8" s="171" t="s">
        <v>188</v>
      </c>
      <c r="B8" s="171"/>
      <c r="C8" s="171"/>
      <c r="D8" s="171"/>
      <c r="E8" s="171"/>
      <c r="F8" s="171"/>
      <c r="G8" s="171"/>
      <c r="H8" s="142"/>
      <c r="I8" s="142"/>
      <c r="J8" s="142"/>
    </row>
    <row r="9" spans="1:10" ht="18.75">
      <c r="A9" s="172" t="s">
        <v>269</v>
      </c>
      <c r="B9" s="172"/>
      <c r="C9" s="172"/>
      <c r="D9" s="172"/>
      <c r="E9" s="172"/>
      <c r="F9" s="172"/>
      <c r="G9" s="172"/>
      <c r="H9" s="141"/>
      <c r="I9" s="141"/>
      <c r="J9" s="141"/>
    </row>
    <row r="10" spans="1:10" ht="18.75">
      <c r="A10" s="172" t="s">
        <v>270</v>
      </c>
      <c r="B10" s="172"/>
      <c r="C10" s="172"/>
      <c r="D10" s="172"/>
      <c r="E10" s="172"/>
      <c r="F10" s="172"/>
      <c r="G10" s="172"/>
      <c r="H10" s="141"/>
      <c r="I10" s="141"/>
      <c r="J10" s="141"/>
    </row>
    <row r="11" spans="1:10" ht="36" customHeight="1">
      <c r="A11" s="173" t="s">
        <v>177</v>
      </c>
      <c r="B11" s="173"/>
      <c r="C11" s="173"/>
      <c r="D11" s="173"/>
      <c r="E11" s="173"/>
      <c r="F11" s="173"/>
      <c r="G11" s="173"/>
      <c r="H11" s="4"/>
      <c r="I11" s="4"/>
      <c r="J11" s="4"/>
    </row>
    <row r="12" spans="2:10" ht="15.75">
      <c r="B12" s="188"/>
      <c r="C12" s="188"/>
      <c r="D12" s="188"/>
      <c r="E12" s="188"/>
      <c r="F12" s="188"/>
      <c r="G12" s="188"/>
      <c r="H12" s="188"/>
      <c r="I12" s="188"/>
      <c r="J12" s="188"/>
    </row>
    <row r="13" spans="2:10" ht="23.25">
      <c r="B13" s="143" t="s">
        <v>191</v>
      </c>
      <c r="C13" s="190" t="s">
        <v>271</v>
      </c>
      <c r="D13" s="190"/>
      <c r="E13" s="190"/>
      <c r="F13" s="190"/>
      <c r="G13" s="190"/>
      <c r="H13" s="148"/>
      <c r="I13" s="148"/>
      <c r="J13" s="148"/>
    </row>
    <row r="14" spans="2:10" ht="23.25">
      <c r="B14" s="144" t="s">
        <v>178</v>
      </c>
      <c r="C14" s="189" t="s">
        <v>272</v>
      </c>
      <c r="D14" s="189"/>
      <c r="E14" s="189"/>
      <c r="F14" s="189"/>
      <c r="G14" s="189"/>
      <c r="H14" s="149"/>
      <c r="I14" s="149"/>
      <c r="J14" s="149"/>
    </row>
    <row r="15" spans="2:90" s="132" customFormat="1" ht="23.25">
      <c r="B15" s="145" t="s">
        <v>189</v>
      </c>
      <c r="C15" s="175" t="s">
        <v>273</v>
      </c>
      <c r="D15" s="176"/>
      <c r="E15" s="176"/>
      <c r="F15" s="176"/>
      <c r="G15" s="176"/>
      <c r="H15" s="150"/>
      <c r="I15" s="150"/>
      <c r="J15" s="150"/>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row>
    <row r="16" spans="2:10" ht="23.25">
      <c r="B16" s="138" t="s">
        <v>190</v>
      </c>
      <c r="C16" s="175" t="s">
        <v>273</v>
      </c>
      <c r="D16" s="176"/>
      <c r="E16" s="176"/>
      <c r="F16" s="176"/>
      <c r="G16" s="176"/>
      <c r="H16" s="148"/>
      <c r="I16" s="148"/>
      <c r="J16" s="148"/>
    </row>
    <row r="17" spans="2:90" s="132" customFormat="1" ht="23.25">
      <c r="B17" s="139" t="s">
        <v>179</v>
      </c>
      <c r="C17" s="187" t="s">
        <v>274</v>
      </c>
      <c r="D17" s="187"/>
      <c r="E17" s="187"/>
      <c r="F17" s="187"/>
      <c r="G17" s="187"/>
      <c r="H17" s="151"/>
      <c r="I17" s="151"/>
      <c r="J17" s="151"/>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row>
    <row r="18" spans="2:90" s="132" customFormat="1" ht="23.25">
      <c r="B18" s="139" t="s">
        <v>180</v>
      </c>
      <c r="C18" s="186" t="s">
        <v>275</v>
      </c>
      <c r="D18" s="186"/>
      <c r="E18" s="186"/>
      <c r="F18" s="186"/>
      <c r="G18" s="146"/>
      <c r="H18" s="151"/>
      <c r="I18" s="151"/>
      <c r="J18" s="151"/>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row>
    <row r="19" spans="2:192" s="137" customFormat="1" ht="23.25">
      <c r="B19" s="147" t="s">
        <v>181</v>
      </c>
      <c r="C19" s="180" t="s">
        <v>276</v>
      </c>
      <c r="D19" s="180"/>
      <c r="E19" s="180"/>
      <c r="F19" s="180"/>
      <c r="G19" s="180"/>
      <c r="H19" s="152"/>
      <c r="I19" s="152"/>
      <c r="J19" s="152"/>
      <c r="Y19" s="181" t="s">
        <v>182</v>
      </c>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row>
    <row r="20" spans="2:192" s="137" customFormat="1" ht="23.25">
      <c r="B20" s="147" t="s">
        <v>183</v>
      </c>
      <c r="C20" s="184" t="s">
        <v>277</v>
      </c>
      <c r="D20" s="185"/>
      <c r="E20" s="185"/>
      <c r="F20" s="185"/>
      <c r="G20" s="185"/>
      <c r="H20" s="152"/>
      <c r="I20" s="152"/>
      <c r="J20" s="152"/>
      <c r="Y20" s="182" t="s">
        <v>184</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row>
    <row r="21" spans="2:192" s="137" customFormat="1" ht="23.25">
      <c r="B21" s="147" t="s">
        <v>185</v>
      </c>
      <c r="C21" s="180" t="s">
        <v>278</v>
      </c>
      <c r="D21" s="180"/>
      <c r="E21" s="180"/>
      <c r="F21" s="180"/>
      <c r="G21" s="180"/>
      <c r="H21" s="152"/>
      <c r="I21" s="152"/>
      <c r="J21" s="152"/>
      <c r="Y21" s="183" t="s">
        <v>186</v>
      </c>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row>
    <row r="22" spans="2:10" ht="23.25">
      <c r="B22" s="144" t="s">
        <v>187</v>
      </c>
      <c r="C22" s="180" t="s">
        <v>278</v>
      </c>
      <c r="D22" s="180"/>
      <c r="E22" s="180"/>
      <c r="F22" s="180"/>
      <c r="G22" s="180"/>
      <c r="H22" s="149"/>
      <c r="I22" s="149"/>
      <c r="J22" s="149"/>
    </row>
    <row r="23" spans="2:10" ht="30" customHeight="1">
      <c r="B23" s="174" t="s">
        <v>192</v>
      </c>
      <c r="C23" s="174"/>
      <c r="D23" s="174"/>
      <c r="E23" s="174"/>
      <c r="F23" s="174"/>
      <c r="G23" s="174"/>
      <c r="H23" s="174"/>
      <c r="I23" s="174"/>
      <c r="J23" s="174"/>
    </row>
    <row r="24" spans="2:7" ht="16.5">
      <c r="B24" s="6"/>
      <c r="C24" s="6"/>
      <c r="D24" s="6"/>
      <c r="E24" s="6"/>
      <c r="F24" s="6"/>
      <c r="G24" s="6"/>
    </row>
    <row r="25" spans="2:10" s="2" customFormat="1" ht="16.5">
      <c r="B25" s="6"/>
      <c r="C25" s="6"/>
      <c r="D25" s="6"/>
      <c r="E25" s="6"/>
      <c r="F25" s="6"/>
      <c r="G25" s="6"/>
      <c r="H25" s="1"/>
      <c r="I25" s="1"/>
      <c r="J25" s="1"/>
    </row>
    <row r="26" spans="1:10" s="3" customFormat="1" ht="33">
      <c r="A26" s="114" t="s">
        <v>52</v>
      </c>
      <c r="B26" s="7" t="s">
        <v>0</v>
      </c>
      <c r="C26" s="7" t="s">
        <v>1</v>
      </c>
      <c r="D26" s="7">
        <v>2018</v>
      </c>
      <c r="E26" s="7">
        <v>2019</v>
      </c>
      <c r="F26" s="7">
        <v>2020</v>
      </c>
      <c r="G26" s="7">
        <v>2021</v>
      </c>
      <c r="H26" s="7">
        <v>2022</v>
      </c>
      <c r="I26" s="7">
        <v>2023</v>
      </c>
      <c r="J26" s="7">
        <v>2024</v>
      </c>
    </row>
    <row r="27" spans="1:10" s="3" customFormat="1" ht="33">
      <c r="A27" s="124" t="s">
        <v>2</v>
      </c>
      <c r="B27" s="9" t="s">
        <v>3</v>
      </c>
      <c r="C27" s="8"/>
      <c r="D27" s="10"/>
      <c r="E27" s="10"/>
      <c r="F27" s="10"/>
      <c r="G27" s="10"/>
      <c r="H27" s="10"/>
      <c r="I27" s="10"/>
      <c r="J27" s="10"/>
    </row>
    <row r="28" spans="1:10" s="3" customFormat="1" ht="16.5">
      <c r="A28" s="124" t="s">
        <v>4</v>
      </c>
      <c r="B28" s="9" t="s">
        <v>5</v>
      </c>
      <c r="C28" s="8" t="s">
        <v>6</v>
      </c>
      <c r="D28" s="82">
        <v>34455.91</v>
      </c>
      <c r="E28" s="82">
        <v>28671.94</v>
      </c>
      <c r="F28" s="82">
        <v>41692.116</v>
      </c>
      <c r="G28" s="82">
        <v>44692.116</v>
      </c>
      <c r="H28" s="82">
        <v>46592.116</v>
      </c>
      <c r="I28" s="82">
        <v>48628.15</v>
      </c>
      <c r="J28" s="82">
        <v>49252.4</v>
      </c>
    </row>
    <row r="29" spans="1:10" s="3" customFormat="1" ht="16.5">
      <c r="A29" s="124" t="s">
        <v>7</v>
      </c>
      <c r="B29" s="9" t="s">
        <v>8</v>
      </c>
      <c r="C29" s="8" t="s">
        <v>6</v>
      </c>
      <c r="D29" s="82">
        <v>34455.91</v>
      </c>
      <c r="E29" s="82">
        <v>28671.94</v>
      </c>
      <c r="F29" s="82">
        <v>41692.12</v>
      </c>
      <c r="G29" s="82">
        <v>44692.12</v>
      </c>
      <c r="H29" s="82">
        <v>46592.12</v>
      </c>
      <c r="I29" s="82">
        <v>48628.15</v>
      </c>
      <c r="J29" s="82">
        <v>49252.4</v>
      </c>
    </row>
    <row r="30" spans="1:10" s="3" customFormat="1" ht="33">
      <c r="A30" s="124" t="s">
        <v>9</v>
      </c>
      <c r="B30" s="9" t="s">
        <v>10</v>
      </c>
      <c r="C30" s="8" t="s">
        <v>6</v>
      </c>
      <c r="D30" s="82">
        <v>2215.82</v>
      </c>
      <c r="E30" s="82">
        <v>2780.699</v>
      </c>
      <c r="F30" s="82">
        <v>3583.13</v>
      </c>
      <c r="G30" s="82">
        <v>3783.13</v>
      </c>
      <c r="H30" s="82">
        <v>4083.13</v>
      </c>
      <c r="I30" s="82">
        <v>4307.8278687013</v>
      </c>
      <c r="J30" s="82">
        <v>4520.45</v>
      </c>
    </row>
    <row r="31" spans="1:10" s="3" customFormat="1" ht="16.5">
      <c r="A31" s="124" t="s">
        <v>11</v>
      </c>
      <c r="B31" s="9" t="s">
        <v>12</v>
      </c>
      <c r="C31" s="8" t="s">
        <v>6</v>
      </c>
      <c r="D31" s="82">
        <v>0</v>
      </c>
      <c r="E31" s="82">
        <v>0</v>
      </c>
      <c r="F31" s="82">
        <v>0</v>
      </c>
      <c r="G31" s="82">
        <v>0</v>
      </c>
      <c r="H31" s="82">
        <v>0</v>
      </c>
      <c r="I31" s="82">
        <v>0</v>
      </c>
      <c r="J31" s="82">
        <v>0</v>
      </c>
    </row>
    <row r="32" spans="1:10" s="3" customFormat="1" ht="33">
      <c r="A32" s="124" t="s">
        <v>13</v>
      </c>
      <c r="B32" s="9" t="s">
        <v>14</v>
      </c>
      <c r="C32" s="8"/>
      <c r="D32" s="79"/>
      <c r="E32" s="79"/>
      <c r="F32" s="79"/>
      <c r="G32" s="79"/>
      <c r="H32" s="79"/>
      <c r="I32" s="79"/>
      <c r="J32" s="79"/>
    </row>
    <row r="33" spans="1:10" s="3" customFormat="1" ht="82.5">
      <c r="A33" s="124" t="s">
        <v>15</v>
      </c>
      <c r="B33" s="9" t="s">
        <v>254</v>
      </c>
      <c r="C33" s="124" t="s">
        <v>253</v>
      </c>
      <c r="D33" s="126">
        <v>1</v>
      </c>
      <c r="E33" s="126">
        <v>1</v>
      </c>
      <c r="F33" s="126">
        <v>1</v>
      </c>
      <c r="G33" s="126">
        <v>1</v>
      </c>
      <c r="H33" s="126">
        <v>1</v>
      </c>
      <c r="I33" s="126">
        <v>1</v>
      </c>
      <c r="J33" s="126">
        <v>1</v>
      </c>
    </row>
    <row r="34" spans="1:10" s="3" customFormat="1" ht="33">
      <c r="A34" s="124" t="s">
        <v>17</v>
      </c>
      <c r="B34" s="9" t="s">
        <v>54</v>
      </c>
      <c r="C34" s="8"/>
      <c r="D34" s="14" t="s">
        <v>59</v>
      </c>
      <c r="E34" s="14"/>
      <c r="F34" s="14" t="s">
        <v>59</v>
      </c>
      <c r="G34" s="14" t="s">
        <v>59</v>
      </c>
      <c r="H34" s="14" t="s">
        <v>59</v>
      </c>
      <c r="I34" s="14" t="s">
        <v>59</v>
      </c>
      <c r="J34" s="14" t="s">
        <v>59</v>
      </c>
    </row>
    <row r="35" spans="1:10" s="3" customFormat="1" ht="49.5">
      <c r="A35" s="124" t="s">
        <v>18</v>
      </c>
      <c r="B35" s="9" t="s">
        <v>262</v>
      </c>
      <c r="C35" s="8" t="s">
        <v>19</v>
      </c>
      <c r="D35" s="14" t="s">
        <v>59</v>
      </c>
      <c r="E35" s="14" t="s">
        <v>59</v>
      </c>
      <c r="F35" s="14" t="s">
        <v>59</v>
      </c>
      <c r="G35" s="14" t="s">
        <v>59</v>
      </c>
      <c r="H35" s="14" t="s">
        <v>59</v>
      </c>
      <c r="I35" s="14" t="s">
        <v>59</v>
      </c>
      <c r="J35" s="14" t="s">
        <v>59</v>
      </c>
    </row>
    <row r="36" spans="1:10" s="4" customFormat="1" ht="33">
      <c r="A36" s="124" t="s">
        <v>20</v>
      </c>
      <c r="B36" s="9" t="s">
        <v>263</v>
      </c>
      <c r="C36" s="8" t="s">
        <v>21</v>
      </c>
      <c r="D36" s="14" t="s">
        <v>59</v>
      </c>
      <c r="E36" s="14" t="s">
        <v>59</v>
      </c>
      <c r="F36" s="14" t="s">
        <v>59</v>
      </c>
      <c r="G36" s="14" t="s">
        <v>59</v>
      </c>
      <c r="H36" s="14" t="s">
        <v>59</v>
      </c>
      <c r="I36" s="14" t="s">
        <v>59</v>
      </c>
      <c r="J36" s="14" t="s">
        <v>59</v>
      </c>
    </row>
    <row r="37" spans="1:10" s="3" customFormat="1" ht="16.5">
      <c r="A37" s="124" t="s">
        <v>22</v>
      </c>
      <c r="B37" s="121" t="s">
        <v>264</v>
      </c>
      <c r="C37" s="11" t="s">
        <v>19</v>
      </c>
      <c r="D37" s="127">
        <v>8.31</v>
      </c>
      <c r="E37" s="127">
        <v>8.419</v>
      </c>
      <c r="F37" s="127">
        <v>8.42</v>
      </c>
      <c r="G37" s="127">
        <v>8.42</v>
      </c>
      <c r="H37" s="127">
        <v>8.42</v>
      </c>
      <c r="I37" s="127">
        <v>12.887</v>
      </c>
      <c r="J37" s="127">
        <v>12.887</v>
      </c>
    </row>
    <row r="38" spans="1:10" s="3" customFormat="1" ht="49.5">
      <c r="A38" s="124" t="s">
        <v>53</v>
      </c>
      <c r="B38" s="121" t="s">
        <v>265</v>
      </c>
      <c r="C38" s="130" t="s">
        <v>170</v>
      </c>
      <c r="D38" s="131">
        <v>100.037385</v>
      </c>
      <c r="E38" s="120">
        <v>102.2766027</v>
      </c>
      <c r="F38" s="120">
        <v>102.2766027</v>
      </c>
      <c r="G38" s="120">
        <v>102.2766027</v>
      </c>
      <c r="H38" s="120">
        <v>102.2766027</v>
      </c>
      <c r="I38" s="120">
        <v>102.2766027</v>
      </c>
      <c r="J38" s="120">
        <v>102.2766027</v>
      </c>
    </row>
    <row r="39" spans="1:10" s="3" customFormat="1" ht="66">
      <c r="A39" s="124" t="s">
        <v>24</v>
      </c>
      <c r="B39" s="9" t="s">
        <v>266</v>
      </c>
      <c r="C39" s="8" t="s">
        <v>23</v>
      </c>
      <c r="D39" s="120"/>
      <c r="E39" s="120"/>
      <c r="F39" s="120"/>
      <c r="G39" s="120"/>
      <c r="H39" s="120"/>
      <c r="I39" s="120"/>
      <c r="J39" s="120"/>
    </row>
    <row r="40" spans="1:10" s="3" customFormat="1" ht="33">
      <c r="A40" s="124" t="s">
        <v>25</v>
      </c>
      <c r="B40" s="9" t="s">
        <v>171</v>
      </c>
      <c r="C40" s="124" t="s">
        <v>253</v>
      </c>
      <c r="D40" s="128">
        <v>6.48</v>
      </c>
      <c r="E40" s="128">
        <v>6.48</v>
      </c>
      <c r="F40" s="128">
        <v>6.48</v>
      </c>
      <c r="G40" s="128">
        <v>6.48</v>
      </c>
      <c r="H40" s="128">
        <v>6.48</v>
      </c>
      <c r="I40" s="128">
        <v>6.48</v>
      </c>
      <c r="J40" s="128">
        <v>6.48</v>
      </c>
    </row>
    <row r="41" spans="1:10" s="3" customFormat="1" ht="82.5">
      <c r="A41" s="124" t="s">
        <v>26</v>
      </c>
      <c r="B41" s="9" t="s">
        <v>282</v>
      </c>
      <c r="C41" s="8"/>
      <c r="D41" s="94" t="s">
        <v>279</v>
      </c>
      <c r="E41" s="94" t="s">
        <v>280</v>
      </c>
      <c r="F41" s="94" t="s">
        <v>281</v>
      </c>
      <c r="G41" s="94" t="s">
        <v>281</v>
      </c>
      <c r="H41" s="94" t="s">
        <v>281</v>
      </c>
      <c r="I41" s="94" t="s">
        <v>281</v>
      </c>
      <c r="J41" s="94" t="s">
        <v>281</v>
      </c>
    </row>
    <row r="42" spans="1:10" s="3" customFormat="1" ht="66">
      <c r="A42" s="124" t="s">
        <v>27</v>
      </c>
      <c r="B42" s="9" t="s">
        <v>267</v>
      </c>
      <c r="C42" s="8" t="s">
        <v>21</v>
      </c>
      <c r="D42" s="14" t="s">
        <v>59</v>
      </c>
      <c r="E42" s="14" t="s">
        <v>59</v>
      </c>
      <c r="F42" s="14" t="s">
        <v>59</v>
      </c>
      <c r="G42" s="14" t="s">
        <v>59</v>
      </c>
      <c r="H42" s="14" t="s">
        <v>59</v>
      </c>
      <c r="I42" s="14" t="s">
        <v>59</v>
      </c>
      <c r="J42" s="14" t="s">
        <v>59</v>
      </c>
    </row>
    <row r="43" spans="1:10" s="3" customFormat="1" ht="49.5">
      <c r="A43" s="124" t="s">
        <v>28</v>
      </c>
      <c r="B43" s="9" t="s">
        <v>29</v>
      </c>
      <c r="C43" s="8" t="s">
        <v>169</v>
      </c>
      <c r="D43" s="82">
        <v>34455.91</v>
      </c>
      <c r="E43" s="82">
        <v>27671.94</v>
      </c>
      <c r="F43" s="82">
        <v>29692.116</v>
      </c>
      <c r="G43" s="82">
        <v>29692.116</v>
      </c>
      <c r="H43" s="82">
        <v>29692.116</v>
      </c>
      <c r="I43" s="82">
        <v>29692.116</v>
      </c>
      <c r="J43" s="82">
        <v>29692.116</v>
      </c>
    </row>
    <row r="44" spans="1:10" s="3" customFormat="1" ht="99">
      <c r="A44" s="124" t="s">
        <v>30</v>
      </c>
      <c r="B44" s="9" t="s">
        <v>255</v>
      </c>
      <c r="C44" s="8" t="s">
        <v>153</v>
      </c>
      <c r="D44" s="123">
        <v>5831.393</v>
      </c>
      <c r="E44" s="123">
        <v>6049.65</v>
      </c>
      <c r="F44" s="123">
        <v>5984.633828</v>
      </c>
      <c r="G44" s="123">
        <v>6174.4715493088015</v>
      </c>
      <c r="H44" s="123">
        <v>6372.791859168342</v>
      </c>
      <c r="I44" s="123">
        <v>6577.672114199725</v>
      </c>
      <c r="J44" s="123">
        <v>6789.313440780038</v>
      </c>
    </row>
    <row r="45" spans="1:10" s="3" customFormat="1" ht="16.5">
      <c r="A45" s="124"/>
      <c r="B45" s="9" t="s">
        <v>56</v>
      </c>
      <c r="C45" s="8" t="s">
        <v>153</v>
      </c>
      <c r="D45" s="79"/>
      <c r="E45" s="79"/>
      <c r="F45" s="79"/>
      <c r="G45" s="79"/>
      <c r="H45" s="79"/>
      <c r="I45" s="79"/>
      <c r="J45" s="79"/>
    </row>
    <row r="46" spans="1:10" s="3" customFormat="1" ht="16.5">
      <c r="A46" s="124"/>
      <c r="B46" s="9" t="s">
        <v>31</v>
      </c>
      <c r="C46" s="8" t="s">
        <v>152</v>
      </c>
      <c r="D46" s="115">
        <v>7748.4</v>
      </c>
      <c r="E46" s="116">
        <v>8004</v>
      </c>
      <c r="F46" s="123">
        <v>8160</v>
      </c>
      <c r="G46" s="115">
        <v>8256</v>
      </c>
      <c r="H46" s="116">
        <v>8436</v>
      </c>
      <c r="I46" s="123">
        <v>2814.5291385427317</v>
      </c>
      <c r="J46" s="123">
        <v>2897.839201043597</v>
      </c>
    </row>
    <row r="47" spans="1:10" s="3" customFormat="1" ht="16.5">
      <c r="A47" s="124"/>
      <c r="B47" s="9" t="s">
        <v>32</v>
      </c>
      <c r="C47" s="8" t="s">
        <v>153</v>
      </c>
      <c r="D47" s="10"/>
      <c r="E47" s="10"/>
      <c r="F47" s="10"/>
      <c r="G47" s="10"/>
      <c r="H47" s="10"/>
      <c r="I47" s="10"/>
      <c r="J47" s="10"/>
    </row>
    <row r="48" spans="1:10" s="3" customFormat="1" ht="16.5">
      <c r="A48" s="124"/>
      <c r="B48" s="9" t="s">
        <v>33</v>
      </c>
      <c r="C48" s="8" t="s">
        <v>153</v>
      </c>
      <c r="D48" s="80">
        <v>1167.571</v>
      </c>
      <c r="E48" s="80">
        <v>1073.9</v>
      </c>
      <c r="F48" s="80">
        <v>1182.7626968000002</v>
      </c>
      <c r="G48" s="80">
        <v>1230.4650326252802</v>
      </c>
      <c r="H48" s="80">
        <v>1282.4427495909883</v>
      </c>
      <c r="I48" s="80">
        <v>1336.6486709788815</v>
      </c>
      <c r="J48" s="80">
        <v>1393.1557036398565</v>
      </c>
    </row>
    <row r="49" spans="1:10" s="3" customFormat="1" ht="82.5">
      <c r="A49" s="124" t="s">
        <v>34</v>
      </c>
      <c r="B49" s="9" t="s">
        <v>256</v>
      </c>
      <c r="C49" s="8" t="s">
        <v>6</v>
      </c>
      <c r="D49" s="123">
        <v>7823.03</v>
      </c>
      <c r="E49" s="123">
        <v>7060.68</v>
      </c>
      <c r="F49" s="123">
        <v>7060.68</v>
      </c>
      <c r="G49" s="123">
        <v>7060.68</v>
      </c>
      <c r="H49" s="123">
        <v>7060.68</v>
      </c>
      <c r="I49" s="123">
        <v>7060.68</v>
      </c>
      <c r="J49" s="123">
        <v>7060.68</v>
      </c>
    </row>
    <row r="50" spans="1:10" s="3" customFormat="1" ht="48.75" customHeight="1">
      <c r="A50" s="124" t="s">
        <v>35</v>
      </c>
      <c r="B50" s="9" t="s">
        <v>268</v>
      </c>
      <c r="C50" s="8" t="s">
        <v>6</v>
      </c>
      <c r="D50" s="129"/>
      <c r="F50" s="123"/>
      <c r="G50" s="123"/>
      <c r="H50" s="123"/>
      <c r="I50" s="123"/>
      <c r="J50" s="123"/>
    </row>
    <row r="51" spans="1:10" s="3" customFormat="1" ht="39" customHeight="1">
      <c r="A51" s="124" t="s">
        <v>36</v>
      </c>
      <c r="B51" s="9" t="s">
        <v>58</v>
      </c>
      <c r="C51" s="8" t="s">
        <v>6</v>
      </c>
      <c r="D51" s="117"/>
      <c r="E51" s="117"/>
      <c r="F51" s="117"/>
      <c r="G51" s="117"/>
      <c r="H51" s="117"/>
      <c r="I51" s="117"/>
      <c r="J51" s="117"/>
    </row>
    <row r="52" spans="1:10" s="3" customFormat="1" ht="105.75" customHeight="1">
      <c r="A52" s="124" t="s">
        <v>37</v>
      </c>
      <c r="B52" s="121" t="s">
        <v>38</v>
      </c>
      <c r="C52" s="8"/>
      <c r="D52" s="118"/>
      <c r="E52" s="118"/>
      <c r="F52" s="118"/>
      <c r="G52" s="118"/>
      <c r="H52" s="118"/>
      <c r="I52" s="118"/>
      <c r="J52" s="118"/>
    </row>
    <row r="53" spans="1:10" s="3" customFormat="1" ht="24.75" customHeight="1">
      <c r="A53" s="124" t="s">
        <v>241</v>
      </c>
      <c r="B53" s="9" t="s">
        <v>258</v>
      </c>
      <c r="C53" s="8" t="s">
        <v>39</v>
      </c>
      <c r="D53" s="122">
        <v>431.23</v>
      </c>
      <c r="E53" s="122">
        <v>448.52</v>
      </c>
      <c r="F53" s="122">
        <v>448.52</v>
      </c>
      <c r="G53" s="122">
        <v>448.52</v>
      </c>
      <c r="H53" s="122">
        <v>448.52</v>
      </c>
      <c r="I53" s="122">
        <v>448.52</v>
      </c>
      <c r="J53" s="122">
        <v>448.52</v>
      </c>
    </row>
    <row r="54" spans="1:10" s="3" customFormat="1" ht="33">
      <c r="A54" s="124" t="s">
        <v>259</v>
      </c>
      <c r="B54" s="9" t="s">
        <v>257</v>
      </c>
      <c r="C54" s="8" t="s">
        <v>40</v>
      </c>
      <c r="D54" s="119">
        <f>D44/D53</f>
        <v>13.522697864248777</v>
      </c>
      <c r="E54" s="119">
        <f aca="true" t="shared" si="0" ref="E54:J54">E44/E53</f>
        <v>13.488027289752965</v>
      </c>
      <c r="F54" s="119">
        <f>F44/F53</f>
        <v>13.343070159636136</v>
      </c>
      <c r="G54" s="119">
        <f t="shared" si="0"/>
        <v>13.7663237967288</v>
      </c>
      <c r="H54" s="119">
        <f t="shared" si="0"/>
        <v>14.208489831375061</v>
      </c>
      <c r="I54" s="119">
        <f t="shared" si="0"/>
        <v>14.665281624453147</v>
      </c>
      <c r="J54" s="119">
        <f t="shared" si="0"/>
        <v>15.137147598278869</v>
      </c>
    </row>
    <row r="55" spans="1:10" s="3" customFormat="1" ht="49.5">
      <c r="A55" s="124" t="s">
        <v>41</v>
      </c>
      <c r="B55" s="9" t="s">
        <v>42</v>
      </c>
      <c r="C55" s="8"/>
      <c r="D55" s="14" t="s">
        <v>59</v>
      </c>
      <c r="E55" s="14" t="s">
        <v>59</v>
      </c>
      <c r="F55" s="14" t="s">
        <v>59</v>
      </c>
      <c r="G55" s="14" t="s">
        <v>59</v>
      </c>
      <c r="H55" s="14" t="s">
        <v>59</v>
      </c>
      <c r="I55" s="14" t="s">
        <v>59</v>
      </c>
      <c r="J55" s="14" t="s">
        <v>59</v>
      </c>
    </row>
    <row r="56" spans="1:10" s="3" customFormat="1" ht="33">
      <c r="A56" s="124" t="s">
        <v>43</v>
      </c>
      <c r="B56" s="9" t="s">
        <v>44</v>
      </c>
      <c r="C56" s="8" t="s">
        <v>45</v>
      </c>
      <c r="D56" s="78">
        <v>17</v>
      </c>
      <c r="E56" s="78">
        <v>18</v>
      </c>
      <c r="F56" s="78">
        <v>20</v>
      </c>
      <c r="G56" s="78">
        <v>20</v>
      </c>
      <c r="H56" s="78">
        <v>20</v>
      </c>
      <c r="I56" s="78">
        <v>20</v>
      </c>
      <c r="J56" s="78">
        <v>20</v>
      </c>
    </row>
    <row r="57" spans="1:10" s="3" customFormat="1" ht="33">
      <c r="A57" s="124" t="s">
        <v>46</v>
      </c>
      <c r="B57" s="9" t="s">
        <v>47</v>
      </c>
      <c r="C57" s="8" t="s">
        <v>57</v>
      </c>
      <c r="D57" s="82">
        <v>37.98</v>
      </c>
      <c r="E57" s="82">
        <v>37.06</v>
      </c>
      <c r="F57" s="82">
        <v>34</v>
      </c>
      <c r="G57" s="82">
        <v>34.4</v>
      </c>
      <c r="H57" s="82">
        <v>35.15</v>
      </c>
      <c r="I57" s="82">
        <f>6759.20117185808/1000</f>
        <v>6.75920117185808</v>
      </c>
      <c r="J57" s="82">
        <f>6959.27352654509/1000</f>
        <v>6.95927352654509</v>
      </c>
    </row>
    <row r="58" spans="1:10" s="3" customFormat="1" ht="49.5">
      <c r="A58" s="124" t="s">
        <v>48</v>
      </c>
      <c r="B58" s="9" t="s">
        <v>49</v>
      </c>
      <c r="C58" s="8"/>
      <c r="D58" s="78" t="s">
        <v>59</v>
      </c>
      <c r="E58" s="78" t="s">
        <v>59</v>
      </c>
      <c r="F58" s="78" t="s">
        <v>59</v>
      </c>
      <c r="G58" s="78" t="s">
        <v>59</v>
      </c>
      <c r="H58" s="78" t="s">
        <v>59</v>
      </c>
      <c r="I58" s="78" t="s">
        <v>59</v>
      </c>
      <c r="J58" s="78" t="s">
        <v>59</v>
      </c>
    </row>
    <row r="59" spans="1:10" s="3" customFormat="1" ht="33">
      <c r="A59" s="124" t="s">
        <v>260</v>
      </c>
      <c r="B59" s="9" t="s">
        <v>50</v>
      </c>
      <c r="C59" s="124" t="s">
        <v>6</v>
      </c>
      <c r="D59" s="81">
        <v>10</v>
      </c>
      <c r="E59" s="81">
        <v>10</v>
      </c>
      <c r="F59" s="81">
        <v>10</v>
      </c>
      <c r="G59" s="81">
        <v>10</v>
      </c>
      <c r="H59" s="81">
        <v>10</v>
      </c>
      <c r="I59" s="81">
        <v>199204</v>
      </c>
      <c r="J59" s="81">
        <v>199204</v>
      </c>
    </row>
    <row r="60" spans="1:10" s="5" customFormat="1" ht="49.5">
      <c r="A60" s="124" t="s">
        <v>261</v>
      </c>
      <c r="B60" s="9" t="s">
        <v>51</v>
      </c>
      <c r="C60" s="124" t="s">
        <v>6</v>
      </c>
      <c r="D60" s="125">
        <v>2234.84</v>
      </c>
      <c r="E60" s="125">
        <v>2484.5</v>
      </c>
      <c r="F60" s="125">
        <f>E60*1.0296</f>
        <v>2558.0412</v>
      </c>
      <c r="G60" s="125">
        <f>F60*1.0296</f>
        <v>2633.7592195200004</v>
      </c>
      <c r="H60" s="125">
        <f>G60*1.0296</f>
        <v>2711.7184924177927</v>
      </c>
      <c r="I60" s="125">
        <f>H60*1.0296</f>
        <v>2791.9853597933597</v>
      </c>
      <c r="J60" s="125">
        <f>I60*1.0296</f>
        <v>2874.628126443243</v>
      </c>
    </row>
    <row r="61" spans="2:7" s="5" customFormat="1" ht="12.75" customHeight="1">
      <c r="B61" s="12" t="s">
        <v>60</v>
      </c>
      <c r="C61" s="13"/>
      <c r="D61" s="13"/>
      <c r="E61" s="13"/>
      <c r="F61" s="13"/>
      <c r="G61" s="13"/>
    </row>
    <row r="62" spans="2:7" s="5" customFormat="1" ht="12.75" customHeight="1">
      <c r="B62" s="12" t="s">
        <v>61</v>
      </c>
      <c r="C62" s="13"/>
      <c r="D62" s="13"/>
      <c r="E62" s="13"/>
      <c r="F62" s="13"/>
      <c r="G62" s="13"/>
    </row>
    <row r="63" spans="2:7" s="5" customFormat="1" ht="12.75" customHeight="1">
      <c r="B63" s="12" t="s">
        <v>62</v>
      </c>
      <c r="C63" s="13"/>
      <c r="D63" s="13"/>
      <c r="E63" s="13"/>
      <c r="F63" s="13"/>
      <c r="G63" s="13"/>
    </row>
    <row r="64" spans="2:10" ht="15.75" customHeight="1">
      <c r="B64" s="12" t="s">
        <v>63</v>
      </c>
      <c r="C64" s="13"/>
      <c r="D64" s="13"/>
      <c r="E64" s="13"/>
      <c r="F64" s="13"/>
      <c r="G64" s="13"/>
      <c r="H64" s="5"/>
      <c r="I64" s="5"/>
      <c r="J64" s="5"/>
    </row>
  </sheetData>
  <sheetProtection/>
  <mergeCells count="24">
    <mergeCell ref="B12:J12"/>
    <mergeCell ref="C14:G14"/>
    <mergeCell ref="C13:G13"/>
    <mergeCell ref="A9:G9"/>
    <mergeCell ref="H1:I1"/>
    <mergeCell ref="H2:I2"/>
    <mergeCell ref="H3:I3"/>
    <mergeCell ref="C21:G21"/>
    <mergeCell ref="C22:G22"/>
    <mergeCell ref="Y19:CZ19"/>
    <mergeCell ref="Y20:CZ20"/>
    <mergeCell ref="Y21:CZ21"/>
    <mergeCell ref="C19:G19"/>
    <mergeCell ref="C20:G20"/>
    <mergeCell ref="A6:G6"/>
    <mergeCell ref="A7:G7"/>
    <mergeCell ref="A8:G8"/>
    <mergeCell ref="A10:G10"/>
    <mergeCell ref="A11:G11"/>
    <mergeCell ref="B23:J23"/>
    <mergeCell ref="C16:G16"/>
    <mergeCell ref="C15:G15"/>
    <mergeCell ref="C18:F18"/>
    <mergeCell ref="C17:G17"/>
  </mergeCells>
  <hyperlinks>
    <hyperlink ref="Y20" r:id="rId1" display="oootes@tes.transneft.ru"/>
    <hyperlink ref="C20" r:id="rId2" display="energoset.r.@gmail.com"/>
  </hyperlinks>
  <printOptions/>
  <pageMargins left="0.7874015748031497" right="0.7086614173228347" top="0.7874015748031497" bottom="0.3937007874015748" header="0.1968503937007874" footer="0.1968503937007874"/>
  <pageSetup fitToHeight="2" horizontalDpi="600" verticalDpi="600" orientation="portrait" paperSize="9" scale="35"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P58"/>
  <sheetViews>
    <sheetView zoomScale="71" zoomScaleNormal="71" zoomScalePageLayoutView="0" workbookViewId="0" topLeftCell="B13">
      <selection activeCell="T58" sqref="T58"/>
    </sheetView>
  </sheetViews>
  <sheetFormatPr defaultColWidth="9.00390625" defaultRowHeight="12.75"/>
  <cols>
    <col min="1" max="1" width="10.25390625" style="16" hidden="1" customWidth="1"/>
    <col min="2" max="2" width="6.875" style="17" bestFit="1" customWidth="1"/>
    <col min="3" max="3" width="67.75390625" style="18" customWidth="1"/>
    <col min="4" max="4" width="17.875" style="19" hidden="1" customWidth="1"/>
    <col min="5" max="5" width="24.00390625" style="20" bestFit="1" customWidth="1"/>
    <col min="6" max="8" width="16.875" style="19" hidden="1" customWidth="1"/>
    <col min="9" max="9" width="16.875" style="19" customWidth="1"/>
    <col min="10" max="10" width="24.00390625" style="21" bestFit="1" customWidth="1"/>
    <col min="11" max="11" width="16.875" style="19" hidden="1" customWidth="1"/>
    <col min="12" max="12" width="16.875" style="19" customWidth="1"/>
    <col min="13" max="13" width="18.00390625" style="19" customWidth="1"/>
    <col min="14" max="14" width="16.00390625" style="19" hidden="1" customWidth="1"/>
    <col min="15" max="15" width="15.375" style="19" customWidth="1"/>
    <col min="16" max="16384" width="9.125" style="19" customWidth="1"/>
  </cols>
  <sheetData>
    <row r="1" ht="27.75" customHeight="1">
      <c r="H1" s="95"/>
    </row>
    <row r="2" spans="2:15" ht="39" customHeight="1">
      <c r="B2" s="199" t="s">
        <v>158</v>
      </c>
      <c r="C2" s="199"/>
      <c r="D2" s="199"/>
      <c r="E2" s="199"/>
      <c r="F2" s="199"/>
      <c r="G2" s="199"/>
      <c r="H2" s="199"/>
      <c r="I2" s="199"/>
      <c r="J2" s="199"/>
      <c r="K2" s="199"/>
      <c r="L2" s="199"/>
      <c r="M2" s="199"/>
      <c r="N2" s="199"/>
      <c r="O2" s="199"/>
    </row>
    <row r="3" spans="1:15" ht="22.5" customHeight="1" thickBot="1">
      <c r="A3" s="23"/>
      <c r="B3" s="83"/>
      <c r="C3" s="24"/>
      <c r="D3" s="22"/>
      <c r="E3" s="25"/>
      <c r="F3" s="22"/>
      <c r="G3" s="22"/>
      <c r="H3" s="96"/>
      <c r="I3" s="22"/>
      <c r="J3" s="26"/>
      <c r="K3" s="22"/>
      <c r="L3" s="22"/>
      <c r="M3" s="22"/>
      <c r="N3" s="97" t="s">
        <v>152</v>
      </c>
      <c r="O3" s="27" t="s">
        <v>64</v>
      </c>
    </row>
    <row r="4" spans="1:15" s="28" customFormat="1" ht="38.25" customHeight="1">
      <c r="A4" s="200" t="s">
        <v>65</v>
      </c>
      <c r="B4" s="202" t="s">
        <v>154</v>
      </c>
      <c r="C4" s="204" t="s">
        <v>0</v>
      </c>
      <c r="D4" s="193" t="s">
        <v>66</v>
      </c>
      <c r="E4" s="206" t="s">
        <v>67</v>
      </c>
      <c r="F4" s="193" t="s">
        <v>68</v>
      </c>
      <c r="G4" s="193" t="s">
        <v>69</v>
      </c>
      <c r="H4" s="208" t="s">
        <v>70</v>
      </c>
      <c r="I4" s="193" t="s">
        <v>159</v>
      </c>
      <c r="J4" s="191" t="s">
        <v>151</v>
      </c>
      <c r="K4" s="193" t="s">
        <v>160</v>
      </c>
      <c r="L4" s="193" t="s">
        <v>161</v>
      </c>
      <c r="M4" s="195" t="s">
        <v>71</v>
      </c>
      <c r="N4" s="197" t="s">
        <v>162</v>
      </c>
      <c r="O4" s="197" t="s">
        <v>163</v>
      </c>
    </row>
    <row r="5" spans="1:15" s="28" customFormat="1" ht="16.5" customHeight="1" thickBot="1">
      <c r="A5" s="201"/>
      <c r="B5" s="203"/>
      <c r="C5" s="205"/>
      <c r="D5" s="194"/>
      <c r="E5" s="207"/>
      <c r="F5" s="194"/>
      <c r="G5" s="194"/>
      <c r="H5" s="209"/>
      <c r="I5" s="194"/>
      <c r="J5" s="192"/>
      <c r="K5" s="194"/>
      <c r="L5" s="194"/>
      <c r="M5" s="196"/>
      <c r="N5" s="198"/>
      <c r="O5" s="198"/>
    </row>
    <row r="6" spans="1:15" s="34" customFormat="1" ht="13.5" thickBot="1">
      <c r="A6" s="29" t="s">
        <v>72</v>
      </c>
      <c r="B6" s="30" t="s">
        <v>72</v>
      </c>
      <c r="C6" s="31" t="s">
        <v>73</v>
      </c>
      <c r="D6" s="31" t="s">
        <v>74</v>
      </c>
      <c r="E6" s="32" t="s">
        <v>74</v>
      </c>
      <c r="F6" s="31" t="s">
        <v>75</v>
      </c>
      <c r="G6" s="30" t="s">
        <v>76</v>
      </c>
      <c r="H6" s="98" t="s">
        <v>77</v>
      </c>
      <c r="I6" s="31" t="s">
        <v>77</v>
      </c>
      <c r="J6" s="77" t="s">
        <v>75</v>
      </c>
      <c r="K6" s="31" t="s">
        <v>75</v>
      </c>
      <c r="L6" s="30" t="s">
        <v>76</v>
      </c>
      <c r="M6" s="33" t="s">
        <v>78</v>
      </c>
      <c r="N6" s="31" t="s">
        <v>155</v>
      </c>
      <c r="O6" s="31" t="s">
        <v>164</v>
      </c>
    </row>
    <row r="7" spans="1:15" s="34" customFormat="1" ht="19.5" thickBot="1">
      <c r="A7" s="35"/>
      <c r="B7" s="84"/>
      <c r="C7" s="36" t="s">
        <v>79</v>
      </c>
      <c r="D7" s="37"/>
      <c r="E7" s="99" t="s">
        <v>165</v>
      </c>
      <c r="F7" s="38"/>
      <c r="G7" s="38"/>
      <c r="H7" s="100"/>
      <c r="I7" s="38"/>
      <c r="J7" s="101">
        <v>403.4</v>
      </c>
      <c r="K7" s="38"/>
      <c r="L7" s="38"/>
      <c r="M7" s="85"/>
      <c r="N7" s="102"/>
      <c r="O7" s="86"/>
    </row>
    <row r="8" spans="1:15" s="34" customFormat="1" ht="19.5" thickBot="1">
      <c r="A8" s="35"/>
      <c r="B8" s="87"/>
      <c r="C8" s="39" t="s">
        <v>80</v>
      </c>
      <c r="D8" s="40"/>
      <c r="E8" s="103" t="s">
        <v>166</v>
      </c>
      <c r="F8" s="41"/>
      <c r="G8" s="41"/>
      <c r="H8" s="104"/>
      <c r="I8" s="41"/>
      <c r="J8" s="105">
        <v>33622</v>
      </c>
      <c r="K8" s="41"/>
      <c r="L8" s="41"/>
      <c r="M8" s="88"/>
      <c r="N8" s="106"/>
      <c r="O8" s="89"/>
    </row>
    <row r="9" spans="1:15" s="34" customFormat="1" ht="19.5" thickBot="1">
      <c r="A9" s="35"/>
      <c r="B9" s="87"/>
      <c r="C9" s="39" t="s">
        <v>81</v>
      </c>
      <c r="D9" s="40"/>
      <c r="E9" s="103" t="s">
        <v>167</v>
      </c>
      <c r="F9" s="41"/>
      <c r="G9" s="41"/>
      <c r="H9" s="104"/>
      <c r="I9" s="41"/>
      <c r="J9" s="105">
        <v>855</v>
      </c>
      <c r="K9" s="41"/>
      <c r="L9" s="41"/>
      <c r="M9" s="88"/>
      <c r="N9" s="106"/>
      <c r="O9" s="89"/>
    </row>
    <row r="10" spans="1:15" s="34" customFormat="1" ht="19.5" thickBot="1">
      <c r="A10" s="35"/>
      <c r="B10" s="87"/>
      <c r="C10" s="39" t="s">
        <v>82</v>
      </c>
      <c r="D10" s="40"/>
      <c r="E10" s="103" t="s">
        <v>168</v>
      </c>
      <c r="F10" s="41"/>
      <c r="G10" s="41"/>
      <c r="H10" s="107"/>
      <c r="I10" s="41"/>
      <c r="J10" s="108">
        <v>4.615</v>
      </c>
      <c r="K10" s="41"/>
      <c r="L10" s="41"/>
      <c r="M10" s="88"/>
      <c r="N10" s="106"/>
      <c r="O10" s="89"/>
    </row>
    <row r="11" spans="1:15" s="34" customFormat="1" ht="36.75" customHeight="1">
      <c r="A11" s="42" t="s">
        <v>2</v>
      </c>
      <c r="B11" s="90" t="s">
        <v>2</v>
      </c>
      <c r="C11" s="43" t="s">
        <v>83</v>
      </c>
      <c r="D11" s="44">
        <f>D12+D15+D16+D17+D28</f>
        <v>0</v>
      </c>
      <c r="E11" s="45">
        <f aca="true" t="shared" si="0" ref="E11:O11">E12+E15+E16+E17+E28</f>
        <v>1563.5</v>
      </c>
      <c r="F11" s="44">
        <f t="shared" si="0"/>
        <v>0</v>
      </c>
      <c r="G11" s="44">
        <f t="shared" si="0"/>
        <v>0</v>
      </c>
      <c r="H11" s="109">
        <f>H12+H15+H16+H17+H28</f>
        <v>576.4699999999999</v>
      </c>
      <c r="I11" s="44">
        <f t="shared" si="0"/>
        <v>2173.61</v>
      </c>
      <c r="J11" s="46">
        <f>J12+J15+J16+J17+J28</f>
        <v>1783.9499999999998</v>
      </c>
      <c r="K11" s="44">
        <f>K12+K15+K16+K17+K28</f>
        <v>0</v>
      </c>
      <c r="L11" s="44">
        <f>L12+L15+L16+L17+L28</f>
        <v>6847.860000000001</v>
      </c>
      <c r="M11" s="45">
        <f t="shared" si="0"/>
        <v>1784</v>
      </c>
      <c r="N11" s="44">
        <f t="shared" si="0"/>
        <v>0</v>
      </c>
      <c r="O11" s="44">
        <f t="shared" si="0"/>
        <v>6607.61</v>
      </c>
    </row>
    <row r="12" spans="1:15" ht="15.75" customHeight="1">
      <c r="A12" s="47" t="s">
        <v>84</v>
      </c>
      <c r="B12" s="91" t="s">
        <v>84</v>
      </c>
      <c r="C12" s="48" t="s">
        <v>85</v>
      </c>
      <c r="D12" s="49"/>
      <c r="E12" s="50"/>
      <c r="F12" s="49"/>
      <c r="G12" s="49"/>
      <c r="H12" s="110">
        <v>243.14</v>
      </c>
      <c r="I12" s="49">
        <f>812.39+H12</f>
        <v>1055.53</v>
      </c>
      <c r="J12" s="51"/>
      <c r="K12" s="49"/>
      <c r="L12" s="49">
        <v>3039.67</v>
      </c>
      <c r="M12" s="50">
        <v>831.8</v>
      </c>
      <c r="N12" s="49"/>
      <c r="O12" s="49">
        <v>1231.54</v>
      </c>
    </row>
    <row r="13" spans="1:15" ht="15.75" customHeight="1">
      <c r="A13" s="47"/>
      <c r="B13" s="91"/>
      <c r="C13" s="52" t="s">
        <v>86</v>
      </c>
      <c r="D13" s="53"/>
      <c r="E13" s="54"/>
      <c r="F13" s="53"/>
      <c r="G13" s="53"/>
      <c r="H13" s="111"/>
      <c r="I13" s="53"/>
      <c r="J13" s="55"/>
      <c r="K13" s="53"/>
      <c r="L13" s="53"/>
      <c r="M13" s="54"/>
      <c r="N13" s="53"/>
      <c r="O13" s="53"/>
    </row>
    <row r="14" spans="1:15" ht="15.75" customHeight="1">
      <c r="A14" s="47"/>
      <c r="B14" s="91"/>
      <c r="C14" s="52" t="s">
        <v>87</v>
      </c>
      <c r="D14" s="56"/>
      <c r="E14" s="57"/>
      <c r="F14" s="56"/>
      <c r="G14" s="56"/>
      <c r="H14" s="112"/>
      <c r="I14" s="56"/>
      <c r="J14" s="58"/>
      <c r="K14" s="56"/>
      <c r="L14" s="56"/>
      <c r="M14" s="57"/>
      <c r="N14" s="56"/>
      <c r="O14" s="56"/>
    </row>
    <row r="15" spans="1:15" ht="15.75" customHeight="1">
      <c r="A15" s="59" t="s">
        <v>88</v>
      </c>
      <c r="B15" s="91" t="s">
        <v>88</v>
      </c>
      <c r="C15" s="48" t="s">
        <v>89</v>
      </c>
      <c r="D15" s="49"/>
      <c r="E15" s="50"/>
      <c r="F15" s="49"/>
      <c r="G15" s="49"/>
      <c r="H15" s="110">
        <v>7.07</v>
      </c>
      <c r="I15" s="49">
        <f>18.69+H15</f>
        <v>25.76</v>
      </c>
      <c r="J15" s="51"/>
      <c r="K15" s="49"/>
      <c r="L15" s="49"/>
      <c r="M15" s="50"/>
      <c r="N15" s="49"/>
      <c r="O15" s="49"/>
    </row>
    <row r="16" spans="1:15" ht="15.75" customHeight="1">
      <c r="A16" s="59" t="s">
        <v>90</v>
      </c>
      <c r="B16" s="91" t="s">
        <v>90</v>
      </c>
      <c r="C16" s="48" t="s">
        <v>91</v>
      </c>
      <c r="D16" s="49"/>
      <c r="E16" s="50"/>
      <c r="F16" s="49"/>
      <c r="G16" s="49"/>
      <c r="H16" s="110"/>
      <c r="I16" s="49"/>
      <c r="J16" s="51"/>
      <c r="K16" s="49"/>
      <c r="L16" s="49"/>
      <c r="M16" s="50"/>
      <c r="N16" s="49"/>
      <c r="O16" s="49"/>
    </row>
    <row r="17" spans="1:15" s="61" customFormat="1" ht="22.5" customHeight="1">
      <c r="A17" s="59" t="s">
        <v>92</v>
      </c>
      <c r="B17" s="91" t="s">
        <v>92</v>
      </c>
      <c r="C17" s="60" t="s">
        <v>93</v>
      </c>
      <c r="D17" s="49">
        <f>SUM(D18:D27)</f>
        <v>0</v>
      </c>
      <c r="E17" s="50">
        <f aca="true" t="shared" si="1" ref="E17:O17">SUM(E18:E27)</f>
        <v>1563.5</v>
      </c>
      <c r="F17" s="49">
        <f t="shared" si="1"/>
        <v>0</v>
      </c>
      <c r="G17" s="49">
        <f t="shared" si="1"/>
        <v>0</v>
      </c>
      <c r="H17" s="109">
        <f>SUM(H18:H27)</f>
        <v>295.90999999999997</v>
      </c>
      <c r="I17" s="44">
        <f t="shared" si="1"/>
        <v>971.5</v>
      </c>
      <c r="J17" s="51">
        <f>SUM(J18:J27)</f>
        <v>1783.9499999999998</v>
      </c>
      <c r="K17" s="49">
        <f>SUM(K18:K27)</f>
        <v>0</v>
      </c>
      <c r="L17" s="44">
        <f>SUM(L18:L27)</f>
        <v>1709.7200000000003</v>
      </c>
      <c r="M17" s="50">
        <f t="shared" si="1"/>
        <v>931.1</v>
      </c>
      <c r="N17" s="49">
        <f t="shared" si="1"/>
        <v>0</v>
      </c>
      <c r="O17" s="44">
        <f t="shared" si="1"/>
        <v>4784.95</v>
      </c>
    </row>
    <row r="18" spans="1:15" s="61" customFormat="1" ht="19.5" customHeight="1">
      <c r="A18" s="59" t="s">
        <v>94</v>
      </c>
      <c r="B18" s="91" t="s">
        <v>94</v>
      </c>
      <c r="C18" s="48" t="s">
        <v>95</v>
      </c>
      <c r="D18" s="49"/>
      <c r="E18" s="50">
        <v>555.14</v>
      </c>
      <c r="F18" s="49"/>
      <c r="G18" s="49"/>
      <c r="H18" s="110">
        <v>185.05</v>
      </c>
      <c r="I18" s="49">
        <f>370.09+H18</f>
        <v>555.14</v>
      </c>
      <c r="J18" s="51">
        <v>633.37</v>
      </c>
      <c r="K18" s="49"/>
      <c r="L18" s="49">
        <v>633.37</v>
      </c>
      <c r="M18" s="50">
        <v>634.1</v>
      </c>
      <c r="N18" s="49"/>
      <c r="O18" s="49">
        <v>633.37</v>
      </c>
    </row>
    <row r="19" spans="1:15" s="61" customFormat="1" ht="17.25" customHeight="1">
      <c r="A19" s="59" t="s">
        <v>96</v>
      </c>
      <c r="B19" s="91" t="s">
        <v>96</v>
      </c>
      <c r="C19" s="48" t="s">
        <v>97</v>
      </c>
      <c r="D19" s="49"/>
      <c r="E19" s="50"/>
      <c r="F19" s="49"/>
      <c r="G19" s="49"/>
      <c r="H19" s="110"/>
      <c r="I19" s="49"/>
      <c r="J19" s="51"/>
      <c r="K19" s="49"/>
      <c r="L19" s="49"/>
      <c r="M19" s="50"/>
      <c r="N19" s="49"/>
      <c r="O19" s="49"/>
    </row>
    <row r="20" spans="1:15" s="61" customFormat="1" ht="24" customHeight="1">
      <c r="A20" s="59" t="s">
        <v>98</v>
      </c>
      <c r="B20" s="91" t="s">
        <v>98</v>
      </c>
      <c r="C20" s="48" t="s">
        <v>99</v>
      </c>
      <c r="D20" s="49"/>
      <c r="E20" s="50"/>
      <c r="F20" s="49"/>
      <c r="G20" s="49"/>
      <c r="H20" s="110"/>
      <c r="I20" s="49"/>
      <c r="J20" s="51"/>
      <c r="K20" s="49"/>
      <c r="L20" s="49"/>
      <c r="M20" s="50"/>
      <c r="N20" s="49"/>
      <c r="O20" s="49"/>
    </row>
    <row r="21" spans="1:15" s="61" customFormat="1" ht="15.75" customHeight="1">
      <c r="A21" s="59" t="s">
        <v>100</v>
      </c>
      <c r="B21" s="91" t="s">
        <v>100</v>
      </c>
      <c r="C21" s="48" t="s">
        <v>101</v>
      </c>
      <c r="D21" s="49"/>
      <c r="E21" s="50"/>
      <c r="F21" s="49"/>
      <c r="G21" s="49"/>
      <c r="H21" s="110">
        <v>11.85</v>
      </c>
      <c r="I21" s="49">
        <f>16.51+H21</f>
        <v>28.36</v>
      </c>
      <c r="J21" s="51"/>
      <c r="K21" s="49"/>
      <c r="L21" s="49">
        <v>74.22</v>
      </c>
      <c r="M21" s="50"/>
      <c r="N21" s="49"/>
      <c r="O21" s="49">
        <v>121</v>
      </c>
    </row>
    <row r="22" spans="1:15" s="61" customFormat="1" ht="15.75" customHeight="1">
      <c r="A22" s="59" t="s">
        <v>102</v>
      </c>
      <c r="B22" s="91" t="s">
        <v>102</v>
      </c>
      <c r="C22" s="48" t="s">
        <v>103</v>
      </c>
      <c r="D22" s="49"/>
      <c r="E22" s="50"/>
      <c r="F22" s="49"/>
      <c r="G22" s="49"/>
      <c r="H22" s="110">
        <v>0.19</v>
      </c>
      <c r="I22" s="49">
        <f>6.29+H22</f>
        <v>6.48</v>
      </c>
      <c r="J22" s="51"/>
      <c r="K22" s="49"/>
      <c r="L22" s="49">
        <v>11.59</v>
      </c>
      <c r="M22" s="50"/>
      <c r="N22" s="49"/>
      <c r="O22" s="49">
        <v>28.24</v>
      </c>
    </row>
    <row r="23" spans="1:15" ht="15.75" customHeight="1">
      <c r="A23" s="59" t="s">
        <v>104</v>
      </c>
      <c r="B23" s="91" t="s">
        <v>104</v>
      </c>
      <c r="C23" s="48" t="s">
        <v>105</v>
      </c>
      <c r="D23" s="49"/>
      <c r="E23" s="50"/>
      <c r="F23" s="49"/>
      <c r="G23" s="49"/>
      <c r="H23" s="110">
        <v>29.11</v>
      </c>
      <c r="I23" s="49">
        <f>29.12+H23</f>
        <v>58.230000000000004</v>
      </c>
      <c r="J23" s="51"/>
      <c r="K23" s="49"/>
      <c r="L23" s="49">
        <v>199.2</v>
      </c>
      <c r="M23" s="50"/>
      <c r="N23" s="49"/>
      <c r="O23" s="49">
        <v>328.88</v>
      </c>
    </row>
    <row r="24" spans="1:15" ht="15.75" customHeight="1">
      <c r="A24" s="59" t="s">
        <v>106</v>
      </c>
      <c r="B24" s="91" t="s">
        <v>106</v>
      </c>
      <c r="C24" s="48" t="s">
        <v>107</v>
      </c>
      <c r="D24" s="49"/>
      <c r="E24" s="50"/>
      <c r="F24" s="49"/>
      <c r="G24" s="49"/>
      <c r="H24" s="110">
        <v>0.37</v>
      </c>
      <c r="I24" s="49">
        <f>1.36+H24</f>
        <v>1.73</v>
      </c>
      <c r="J24" s="51"/>
      <c r="K24" s="49"/>
      <c r="L24" s="49">
        <v>3.74</v>
      </c>
      <c r="M24" s="50"/>
      <c r="N24" s="49"/>
      <c r="O24" s="49">
        <v>3.74</v>
      </c>
    </row>
    <row r="25" spans="1:15" ht="17.25" customHeight="1">
      <c r="A25" s="59" t="s">
        <v>108</v>
      </c>
      <c r="B25" s="91" t="s">
        <v>108</v>
      </c>
      <c r="C25" s="48" t="s">
        <v>109</v>
      </c>
      <c r="D25" s="49"/>
      <c r="E25" s="50"/>
      <c r="F25" s="49"/>
      <c r="G25" s="49"/>
      <c r="H25" s="110"/>
      <c r="I25" s="49"/>
      <c r="J25" s="51"/>
      <c r="K25" s="49"/>
      <c r="L25" s="49"/>
      <c r="M25" s="50"/>
      <c r="N25" s="49"/>
      <c r="O25" s="49"/>
    </row>
    <row r="26" spans="1:15" ht="17.25" customHeight="1">
      <c r="A26" s="59"/>
      <c r="B26" s="91" t="s">
        <v>110</v>
      </c>
      <c r="C26" s="48" t="s">
        <v>111</v>
      </c>
      <c r="D26" s="49"/>
      <c r="E26" s="50"/>
      <c r="F26" s="49"/>
      <c r="G26" s="49"/>
      <c r="H26" s="110"/>
      <c r="I26" s="49"/>
      <c r="J26" s="51"/>
      <c r="K26" s="49"/>
      <c r="L26" s="49"/>
      <c r="M26" s="50"/>
      <c r="N26" s="49"/>
      <c r="O26" s="49"/>
    </row>
    <row r="27" spans="1:15" ht="15.75" customHeight="1">
      <c r="A27" s="59" t="s">
        <v>110</v>
      </c>
      <c r="B27" s="91" t="s">
        <v>156</v>
      </c>
      <c r="C27" s="48" t="s">
        <v>112</v>
      </c>
      <c r="D27" s="49"/>
      <c r="E27" s="50">
        <f>1563.5-555.14</f>
        <v>1008.36</v>
      </c>
      <c r="F27" s="49"/>
      <c r="G27" s="49"/>
      <c r="H27" s="110">
        <v>69.34</v>
      </c>
      <c r="I27" s="49">
        <f>226.97+25.25+H27</f>
        <v>321.56</v>
      </c>
      <c r="J27" s="51">
        <v>1150.58</v>
      </c>
      <c r="K27" s="49"/>
      <c r="L27" s="49">
        <v>787.6</v>
      </c>
      <c r="M27" s="50">
        <v>297</v>
      </c>
      <c r="N27" s="49"/>
      <c r="O27" s="49">
        <f>2966.6+69.75+633.37</f>
        <v>3669.72</v>
      </c>
    </row>
    <row r="28" spans="1:15" ht="15.75" customHeight="1">
      <c r="A28" s="59" t="s">
        <v>113</v>
      </c>
      <c r="B28" s="91" t="s">
        <v>113</v>
      </c>
      <c r="C28" s="60" t="s">
        <v>114</v>
      </c>
      <c r="D28" s="49">
        <f>SUM(D29:D30)</f>
        <v>0</v>
      </c>
      <c r="E28" s="50">
        <f aca="true" t="shared" si="2" ref="E28:O28">SUM(E29:E30)</f>
        <v>0</v>
      </c>
      <c r="F28" s="49">
        <f t="shared" si="2"/>
        <v>0</v>
      </c>
      <c r="G28" s="49">
        <f t="shared" si="2"/>
        <v>0</v>
      </c>
      <c r="H28" s="109">
        <f>SUM(H29:H30)</f>
        <v>30.35</v>
      </c>
      <c r="I28" s="44">
        <f t="shared" si="2"/>
        <v>120.82</v>
      </c>
      <c r="J28" s="51">
        <f>SUM(J29:J30)</f>
        <v>0</v>
      </c>
      <c r="K28" s="49">
        <f>SUM(K29:K30)</f>
        <v>0</v>
      </c>
      <c r="L28" s="44">
        <f>SUM(L29:L30)</f>
        <v>2098.4700000000003</v>
      </c>
      <c r="M28" s="50">
        <f t="shared" si="2"/>
        <v>21.1</v>
      </c>
      <c r="N28" s="49">
        <f t="shared" si="2"/>
        <v>0</v>
      </c>
      <c r="O28" s="44">
        <f t="shared" si="2"/>
        <v>591.1199999999999</v>
      </c>
    </row>
    <row r="29" spans="1:15" ht="15.75" customHeight="1">
      <c r="A29" s="59" t="s">
        <v>115</v>
      </c>
      <c r="B29" s="91" t="s">
        <v>115</v>
      </c>
      <c r="C29" s="48" t="s">
        <v>116</v>
      </c>
      <c r="D29" s="49"/>
      <c r="E29" s="50"/>
      <c r="F29" s="49"/>
      <c r="G29" s="49"/>
      <c r="H29" s="110">
        <v>9.56</v>
      </c>
      <c r="I29" s="49">
        <f>52.57+H29</f>
        <v>62.13</v>
      </c>
      <c r="J29" s="51"/>
      <c r="K29" s="49"/>
      <c r="L29" s="49">
        <v>95.31</v>
      </c>
      <c r="M29" s="50">
        <v>12</v>
      </c>
      <c r="N29" s="49"/>
      <c r="O29" s="49">
        <v>552.93</v>
      </c>
    </row>
    <row r="30" spans="1:15" ht="15.75" customHeight="1">
      <c r="A30" s="59" t="s">
        <v>117</v>
      </c>
      <c r="B30" s="91" t="s">
        <v>117</v>
      </c>
      <c r="C30" s="48" t="s">
        <v>118</v>
      </c>
      <c r="D30" s="49"/>
      <c r="E30" s="50"/>
      <c r="F30" s="49"/>
      <c r="G30" s="49"/>
      <c r="H30" s="110">
        <v>20.79</v>
      </c>
      <c r="I30" s="49">
        <f>37.9+H30</f>
        <v>58.69</v>
      </c>
      <c r="J30" s="51"/>
      <c r="K30" s="49"/>
      <c r="L30" s="49">
        <v>2003.16</v>
      </c>
      <c r="M30" s="50">
        <f>4.8+4.3</f>
        <v>9.1</v>
      </c>
      <c r="N30" s="49"/>
      <c r="O30" s="49">
        <v>38.19</v>
      </c>
    </row>
    <row r="31" spans="1:16" s="34" customFormat="1" ht="40.5" customHeight="1">
      <c r="A31" s="62" t="s">
        <v>13</v>
      </c>
      <c r="B31" s="90" t="s">
        <v>13</v>
      </c>
      <c r="C31" s="43" t="s">
        <v>119</v>
      </c>
      <c r="D31" s="44">
        <f>SUM(D32:D35,D42:D46)</f>
        <v>0</v>
      </c>
      <c r="E31" s="45">
        <f aca="true" t="shared" si="3" ref="E31:O31">SUM(E32:E35,E42:E46)</f>
        <v>824.7</v>
      </c>
      <c r="F31" s="44">
        <f t="shared" si="3"/>
        <v>0</v>
      </c>
      <c r="G31" s="44">
        <f t="shared" si="3"/>
        <v>0</v>
      </c>
      <c r="H31" s="109">
        <f>SUM(H32:H35,H42:H46)</f>
        <v>266.69</v>
      </c>
      <c r="I31" s="44">
        <f t="shared" si="3"/>
        <v>853.96</v>
      </c>
      <c r="J31" s="46">
        <f>SUM(J32:J35,J42:J46)</f>
        <v>6704.4</v>
      </c>
      <c r="K31" s="44">
        <f>SUM(K32:K35,K42:K46)</f>
        <v>0</v>
      </c>
      <c r="L31" s="44">
        <f>SUM(L32:L35,L42:L46)</f>
        <v>6737.57</v>
      </c>
      <c r="M31" s="45">
        <f t="shared" si="3"/>
        <v>968.2</v>
      </c>
      <c r="N31" s="44">
        <f t="shared" si="3"/>
        <v>0</v>
      </c>
      <c r="O31" s="44">
        <f t="shared" si="3"/>
        <v>9631.279999999999</v>
      </c>
      <c r="P31" s="49"/>
    </row>
    <row r="32" spans="1:15" ht="15.75" customHeight="1">
      <c r="A32" s="47" t="s">
        <v>120</v>
      </c>
      <c r="B32" s="91" t="s">
        <v>120</v>
      </c>
      <c r="C32" s="48" t="s">
        <v>121</v>
      </c>
      <c r="D32" s="49"/>
      <c r="E32" s="50"/>
      <c r="F32" s="49"/>
      <c r="G32" s="49"/>
      <c r="H32" s="110">
        <v>18.69</v>
      </c>
      <c r="I32" s="49">
        <f>10.24+H32</f>
        <v>28.93</v>
      </c>
      <c r="J32" s="51"/>
      <c r="K32" s="49"/>
      <c r="L32" s="49">
        <v>9.12</v>
      </c>
      <c r="M32" s="50"/>
      <c r="N32" s="49"/>
      <c r="O32" s="49">
        <v>0</v>
      </c>
    </row>
    <row r="33" spans="1:15" ht="15.75" customHeight="1">
      <c r="A33" s="59" t="s">
        <v>122</v>
      </c>
      <c r="B33" s="91" t="s">
        <v>122</v>
      </c>
      <c r="C33" s="48" t="s">
        <v>123</v>
      </c>
      <c r="D33" s="49"/>
      <c r="E33" s="50">
        <v>179.6</v>
      </c>
      <c r="F33" s="49"/>
      <c r="G33" s="49"/>
      <c r="H33" s="110">
        <v>34.03</v>
      </c>
      <c r="I33" s="49">
        <f>149.23+H33</f>
        <v>183.26</v>
      </c>
      <c r="J33" s="51">
        <v>190.6</v>
      </c>
      <c r="K33" s="49"/>
      <c r="L33" s="49">
        <v>493.64</v>
      </c>
      <c r="M33" s="50">
        <v>213</v>
      </c>
      <c r="N33" s="49"/>
      <c r="O33" s="49">
        <v>371.93</v>
      </c>
    </row>
    <row r="34" spans="1:15" ht="36" customHeight="1">
      <c r="A34" s="59" t="s">
        <v>124</v>
      </c>
      <c r="B34" s="91" t="s">
        <v>124</v>
      </c>
      <c r="C34" s="48" t="s">
        <v>125</v>
      </c>
      <c r="D34" s="49"/>
      <c r="E34" s="50"/>
      <c r="F34" s="49"/>
      <c r="G34" s="49"/>
      <c r="H34" s="110"/>
      <c r="I34" s="49"/>
      <c r="J34" s="51"/>
      <c r="K34" s="49"/>
      <c r="L34" s="49"/>
      <c r="M34" s="50"/>
      <c r="N34" s="49"/>
      <c r="O34" s="49"/>
    </row>
    <row r="35" spans="1:15" ht="15.75" customHeight="1">
      <c r="A35" s="59" t="s">
        <v>126</v>
      </c>
      <c r="B35" s="91" t="s">
        <v>126</v>
      </c>
      <c r="C35" s="60" t="s">
        <v>127</v>
      </c>
      <c r="D35" s="49">
        <f>SUM(D36:D39)+D40</f>
        <v>0</v>
      </c>
      <c r="E35" s="50">
        <f aca="true" t="shared" si="4" ref="E35:O35">SUM(E36:E39)+E40</f>
        <v>3.6</v>
      </c>
      <c r="F35" s="49">
        <f t="shared" si="4"/>
        <v>0</v>
      </c>
      <c r="G35" s="49">
        <f t="shared" si="4"/>
        <v>0</v>
      </c>
      <c r="H35" s="110">
        <f>SUM(H36:H39)+H40</f>
        <v>0.14</v>
      </c>
      <c r="I35" s="49">
        <f t="shared" si="4"/>
        <v>0.27</v>
      </c>
      <c r="J35" s="51">
        <f>J36+J37+J38+J39+J40+J41</f>
        <v>59.1</v>
      </c>
      <c r="K35" s="49">
        <f>SUM(K36:K39)+K40</f>
        <v>0</v>
      </c>
      <c r="L35" s="49">
        <f>SUM(L36:L39)+L40</f>
        <v>0.11</v>
      </c>
      <c r="M35" s="50">
        <f>M36+M37+M38+M39+M40+M41</f>
        <v>59.6</v>
      </c>
      <c r="N35" s="49">
        <f t="shared" si="4"/>
        <v>0</v>
      </c>
      <c r="O35" s="49">
        <f t="shared" si="4"/>
        <v>611.24</v>
      </c>
    </row>
    <row r="36" spans="1:15" s="61" customFormat="1" ht="15.75" customHeight="1">
      <c r="A36" s="59" t="s">
        <v>128</v>
      </c>
      <c r="B36" s="91" t="s">
        <v>128</v>
      </c>
      <c r="C36" s="48" t="s">
        <v>129</v>
      </c>
      <c r="D36" s="49"/>
      <c r="E36" s="50"/>
      <c r="F36" s="49"/>
      <c r="G36" s="49"/>
      <c r="H36" s="110"/>
      <c r="I36" s="49"/>
      <c r="J36" s="51"/>
      <c r="K36" s="49"/>
      <c r="L36" s="49"/>
      <c r="M36" s="50"/>
      <c r="N36" s="49"/>
      <c r="O36" s="49"/>
    </row>
    <row r="37" spans="1:15" s="61" customFormat="1" ht="15.75">
      <c r="A37" s="59" t="s">
        <v>130</v>
      </c>
      <c r="B37" s="91" t="s">
        <v>130</v>
      </c>
      <c r="C37" s="48" t="s">
        <v>131</v>
      </c>
      <c r="D37" s="49"/>
      <c r="E37" s="50"/>
      <c r="F37" s="49"/>
      <c r="G37" s="49"/>
      <c r="H37" s="110"/>
      <c r="I37" s="49"/>
      <c r="J37" s="51"/>
      <c r="K37" s="49"/>
      <c r="L37" s="49"/>
      <c r="M37" s="50"/>
      <c r="N37" s="49"/>
      <c r="O37" s="49"/>
    </row>
    <row r="38" spans="1:15" s="61" customFormat="1" ht="15.75">
      <c r="A38" s="59" t="s">
        <v>132</v>
      </c>
      <c r="B38" s="91" t="s">
        <v>132</v>
      </c>
      <c r="C38" s="48" t="s">
        <v>133</v>
      </c>
      <c r="D38" s="49"/>
      <c r="E38" s="50"/>
      <c r="F38" s="49"/>
      <c r="G38" s="49"/>
      <c r="H38" s="110">
        <v>0.14</v>
      </c>
      <c r="I38" s="49">
        <f>0.13+H38</f>
        <v>0.27</v>
      </c>
      <c r="J38" s="51"/>
      <c r="K38" s="49"/>
      <c r="L38" s="49">
        <v>0.11</v>
      </c>
      <c r="M38" s="50"/>
      <c r="N38" s="49"/>
      <c r="O38" s="49">
        <v>493.91</v>
      </c>
    </row>
    <row r="39" spans="1:15" s="61" customFormat="1" ht="20.25" customHeight="1">
      <c r="A39" s="59" t="s">
        <v>134</v>
      </c>
      <c r="B39" s="91" t="s">
        <v>134</v>
      </c>
      <c r="C39" s="48" t="s">
        <v>135</v>
      </c>
      <c r="D39" s="49"/>
      <c r="E39" s="50"/>
      <c r="F39" s="49"/>
      <c r="G39" s="49"/>
      <c r="H39" s="110"/>
      <c r="I39" s="49"/>
      <c r="J39" s="51"/>
      <c r="K39" s="49"/>
      <c r="L39" s="49"/>
      <c r="M39" s="50"/>
      <c r="N39" s="49"/>
      <c r="O39" s="49"/>
    </row>
    <row r="40" spans="1:15" s="61" customFormat="1" ht="15.75">
      <c r="A40" s="59" t="s">
        <v>136</v>
      </c>
      <c r="B40" s="91" t="s">
        <v>136</v>
      </c>
      <c r="C40" s="48" t="s">
        <v>137</v>
      </c>
      <c r="D40" s="49"/>
      <c r="E40" s="50">
        <v>3.6</v>
      </c>
      <c r="F40" s="49"/>
      <c r="G40" s="49"/>
      <c r="H40" s="110"/>
      <c r="I40" s="49"/>
      <c r="J40" s="51">
        <v>59.1</v>
      </c>
      <c r="K40" s="49"/>
      <c r="L40" s="49"/>
      <c r="M40" s="50">
        <v>59.6</v>
      </c>
      <c r="N40" s="49"/>
      <c r="O40" s="49">
        <v>117.33</v>
      </c>
    </row>
    <row r="41" spans="1:15" s="61" customFormat="1" ht="15.75">
      <c r="A41" s="59"/>
      <c r="B41" s="91" t="s">
        <v>157</v>
      </c>
      <c r="C41" s="48" t="s">
        <v>138</v>
      </c>
      <c r="D41" s="49"/>
      <c r="E41" s="50"/>
      <c r="F41" s="49"/>
      <c r="G41" s="49"/>
      <c r="H41" s="110"/>
      <c r="I41" s="49"/>
      <c r="J41" s="51"/>
      <c r="K41" s="49"/>
      <c r="L41" s="49"/>
      <c r="M41" s="50"/>
      <c r="N41" s="49"/>
      <c r="O41" s="49"/>
    </row>
    <row r="42" spans="1:15" s="61" customFormat="1" ht="15.75" customHeight="1">
      <c r="A42" s="59" t="s">
        <v>139</v>
      </c>
      <c r="B42" s="91" t="s">
        <v>139</v>
      </c>
      <c r="C42" s="48" t="s">
        <v>140</v>
      </c>
      <c r="D42" s="49"/>
      <c r="E42" s="50">
        <v>641.5</v>
      </c>
      <c r="F42" s="49"/>
      <c r="G42" s="49"/>
      <c r="H42" s="110">
        <v>213.83</v>
      </c>
      <c r="I42" s="49">
        <f>427.67+H42</f>
        <v>641.5</v>
      </c>
      <c r="J42" s="51">
        <v>6234.7</v>
      </c>
      <c r="K42" s="49"/>
      <c r="L42" s="49">
        <v>6234.7</v>
      </c>
      <c r="M42" s="50"/>
      <c r="N42" s="49"/>
      <c r="O42" s="49">
        <v>6234.7</v>
      </c>
    </row>
    <row r="43" spans="1:15" s="61" customFormat="1" ht="15.75" customHeight="1">
      <c r="A43" s="59" t="s">
        <v>141</v>
      </c>
      <c r="B43" s="91" t="s">
        <v>141</v>
      </c>
      <c r="C43" s="48" t="s">
        <v>142</v>
      </c>
      <c r="D43" s="49"/>
      <c r="E43" s="50"/>
      <c r="F43" s="49"/>
      <c r="G43" s="49"/>
      <c r="H43" s="110"/>
      <c r="I43" s="49"/>
      <c r="J43" s="51"/>
      <c r="K43" s="49"/>
      <c r="L43" s="49"/>
      <c r="M43" s="50">
        <v>660.1</v>
      </c>
      <c r="N43" s="49"/>
      <c r="O43" s="49">
        <v>2083.41</v>
      </c>
    </row>
    <row r="44" spans="1:15" ht="17.25" customHeight="1">
      <c r="A44" s="59" t="s">
        <v>143</v>
      </c>
      <c r="B44" s="91" t="s">
        <v>143</v>
      </c>
      <c r="C44" s="48" t="s">
        <v>144</v>
      </c>
      <c r="D44" s="49"/>
      <c r="E44" s="50"/>
      <c r="F44" s="49"/>
      <c r="G44" s="49"/>
      <c r="H44" s="110"/>
      <c r="I44" s="49"/>
      <c r="J44" s="51"/>
      <c r="K44" s="49"/>
      <c r="L44" s="49"/>
      <c r="M44" s="50"/>
      <c r="N44" s="49"/>
      <c r="O44" s="49"/>
    </row>
    <row r="45" spans="1:15" s="61" customFormat="1" ht="25.5" customHeight="1">
      <c r="A45" s="59" t="s">
        <v>145</v>
      </c>
      <c r="B45" s="91" t="s">
        <v>145</v>
      </c>
      <c r="C45" s="48" t="s">
        <v>146</v>
      </c>
      <c r="D45" s="49"/>
      <c r="E45" s="50"/>
      <c r="F45" s="49"/>
      <c r="G45" s="49"/>
      <c r="H45" s="110"/>
      <c r="I45" s="49"/>
      <c r="J45" s="51">
        <v>220</v>
      </c>
      <c r="K45" s="49"/>
      <c r="L45" s="49"/>
      <c r="M45" s="50">
        <v>222</v>
      </c>
      <c r="N45" s="49"/>
      <c r="O45" s="49">
        <v>330</v>
      </c>
    </row>
    <row r="46" spans="1:15" s="61" customFormat="1" ht="35.25" customHeight="1">
      <c r="A46" s="59" t="s">
        <v>147</v>
      </c>
      <c r="B46" s="91" t="s">
        <v>147</v>
      </c>
      <c r="C46" s="48" t="s">
        <v>148</v>
      </c>
      <c r="D46" s="49"/>
      <c r="E46" s="50"/>
      <c r="F46" s="49"/>
      <c r="G46" s="49"/>
      <c r="H46" s="110"/>
      <c r="I46" s="49"/>
      <c r="J46" s="51"/>
      <c r="K46" s="49"/>
      <c r="L46" s="49"/>
      <c r="M46" s="50">
        <v>-186.5</v>
      </c>
      <c r="N46" s="49"/>
      <c r="O46" s="49"/>
    </row>
    <row r="47" spans="1:15" s="61" customFormat="1" ht="57" thickBot="1">
      <c r="A47" s="62" t="s">
        <v>17</v>
      </c>
      <c r="B47" s="90" t="s">
        <v>17</v>
      </c>
      <c r="C47" s="43" t="s">
        <v>149</v>
      </c>
      <c r="D47" s="44"/>
      <c r="E47" s="45"/>
      <c r="F47" s="44"/>
      <c r="G47" s="44"/>
      <c r="H47" s="109"/>
      <c r="I47" s="44"/>
      <c r="J47" s="46"/>
      <c r="K47" s="44"/>
      <c r="L47" s="44"/>
      <c r="M47" s="45"/>
      <c r="N47" s="44"/>
      <c r="O47" s="44"/>
    </row>
    <row r="48" spans="1:15" s="67" customFormat="1" ht="54" customHeight="1" thickBot="1">
      <c r="A48" s="63"/>
      <c r="B48" s="92"/>
      <c r="C48" s="64" t="s">
        <v>150</v>
      </c>
      <c r="D48" s="65">
        <f>D11+D31+D47</f>
        <v>0</v>
      </c>
      <c r="E48" s="66">
        <f aca="true" t="shared" si="5" ref="E48:O48">E11+E31+E47</f>
        <v>2388.2</v>
      </c>
      <c r="F48" s="65">
        <f t="shared" si="5"/>
        <v>0</v>
      </c>
      <c r="G48" s="65">
        <f t="shared" si="5"/>
        <v>0</v>
      </c>
      <c r="H48" s="113">
        <f>H11+H31+H47</f>
        <v>843.1599999999999</v>
      </c>
      <c r="I48" s="65">
        <f t="shared" si="5"/>
        <v>3027.57</v>
      </c>
      <c r="J48" s="93">
        <f>J11+J31+J47</f>
        <v>8488.349999999999</v>
      </c>
      <c r="K48" s="65">
        <f>K11+K31+K47</f>
        <v>0</v>
      </c>
      <c r="L48" s="65">
        <f>L11+L31+L47</f>
        <v>13585.43</v>
      </c>
      <c r="M48" s="66">
        <f t="shared" si="5"/>
        <v>2752.2</v>
      </c>
      <c r="N48" s="65">
        <f t="shared" si="5"/>
        <v>0</v>
      </c>
      <c r="O48" s="65">
        <f t="shared" si="5"/>
        <v>16238.89</v>
      </c>
    </row>
    <row r="49" spans="3:8" ht="15.75">
      <c r="C49" s="68"/>
      <c r="H49" s="95"/>
    </row>
    <row r="50" ht="13.5" customHeight="1"/>
    <row r="51" spans="2:15" ht="33">
      <c r="B51" s="69" t="s">
        <v>52</v>
      </c>
      <c r="C51" s="70" t="s">
        <v>0</v>
      </c>
      <c r="D51" s="71" t="s">
        <v>1</v>
      </c>
      <c r="E51" s="72"/>
      <c r="F51" s="72"/>
      <c r="G51" s="72"/>
      <c r="H51" s="72"/>
      <c r="I51" s="72"/>
      <c r="J51" s="72"/>
      <c r="K51" s="72"/>
      <c r="L51" s="72"/>
      <c r="M51" s="72"/>
      <c r="N51" s="72"/>
      <c r="O51" s="72"/>
    </row>
    <row r="52" spans="2:15" ht="16.5">
      <c r="B52" s="15" t="s">
        <v>2</v>
      </c>
      <c r="C52" s="73" t="s">
        <v>3</v>
      </c>
      <c r="D52" s="74"/>
      <c r="E52" s="72"/>
      <c r="F52" s="72"/>
      <c r="G52" s="72"/>
      <c r="H52" s="72"/>
      <c r="I52" s="72"/>
      <c r="J52" s="72"/>
      <c r="K52" s="72"/>
      <c r="L52" s="72"/>
      <c r="M52" s="72"/>
      <c r="N52" s="72"/>
      <c r="O52" s="72"/>
    </row>
    <row r="53" spans="2:15" ht="16.5">
      <c r="B53" s="15" t="s">
        <v>4</v>
      </c>
      <c r="C53" s="73" t="s">
        <v>5</v>
      </c>
      <c r="D53" s="74" t="s">
        <v>6</v>
      </c>
      <c r="E53" s="72"/>
      <c r="F53" s="72"/>
      <c r="G53" s="72"/>
      <c r="H53" s="72"/>
      <c r="I53" s="72"/>
      <c r="J53" s="72"/>
      <c r="K53" s="75"/>
      <c r="L53" s="75">
        <f>L48</f>
        <v>13585.43</v>
      </c>
      <c r="M53" s="75">
        <f>M48</f>
        <v>2752.2</v>
      </c>
      <c r="N53" s="75">
        <f>N48</f>
        <v>0</v>
      </c>
      <c r="O53" s="75">
        <f>O48</f>
        <v>16238.89</v>
      </c>
    </row>
    <row r="54" spans="2:15" ht="16.5">
      <c r="B54" s="15" t="s">
        <v>7</v>
      </c>
      <c r="C54" s="73" t="s">
        <v>8</v>
      </c>
      <c r="D54" s="74" t="s">
        <v>6</v>
      </c>
      <c r="E54" s="72"/>
      <c r="F54" s="72"/>
      <c r="G54" s="72"/>
      <c r="H54" s="72"/>
      <c r="I54" s="72"/>
      <c r="J54" s="72"/>
      <c r="K54" s="75"/>
      <c r="L54" s="75">
        <f>L48-L12-L15-L16-L18-L19-L20-L21-L22-L23-L27-L32-L33-L35-L42-L43-L44</f>
        <v>2102.209999999998</v>
      </c>
      <c r="M54" s="75">
        <f>M48-M12-M15-M16-M18-M19-M20-M21-M22-M23-M27-M32-M33-M35-M42-M43-M44</f>
        <v>56.59999999999968</v>
      </c>
      <c r="N54" s="75">
        <f>N48-N12-N15-N16-N18-N19-N20-N21-N22-N23-N27-N32-N33-N35-N42-N43-N44</f>
        <v>0</v>
      </c>
      <c r="O54" s="75">
        <f>O48-O12-O15-O16-O18-O19-O20-O21-O22-O23-O27-O32-O33-O35-O42-O43-O44</f>
        <v>924.8599999999997</v>
      </c>
    </row>
    <row r="55" spans="2:15" ht="16.5">
      <c r="B55" s="15" t="s">
        <v>9</v>
      </c>
      <c r="C55" s="73" t="s">
        <v>10</v>
      </c>
      <c r="D55" s="74" t="s">
        <v>6</v>
      </c>
      <c r="E55" s="72"/>
      <c r="F55" s="72"/>
      <c r="G55" s="72"/>
      <c r="H55" s="72"/>
      <c r="I55" s="72"/>
      <c r="J55" s="72"/>
      <c r="K55" s="75"/>
      <c r="L55" s="75">
        <f>L53-((L11+L31)-L32-L40-L41-L45)</f>
        <v>9.1200000000008</v>
      </c>
      <c r="M55" s="75">
        <f>M53-((M11+M31)-M32-M40-M41-M45)</f>
        <v>281.5999999999999</v>
      </c>
      <c r="N55" s="75">
        <f>N53-((N11+N31)-N32-N40-N41-N45)</f>
        <v>0</v>
      </c>
      <c r="O55" s="75">
        <f>O53-((O11+O31)-O32-O40-O41-O45)</f>
        <v>447.3299999999999</v>
      </c>
    </row>
    <row r="56" spans="2:15" ht="16.5">
      <c r="B56" s="15" t="s">
        <v>11</v>
      </c>
      <c r="C56" s="73" t="s">
        <v>12</v>
      </c>
      <c r="D56" s="74" t="s">
        <v>6</v>
      </c>
      <c r="E56" s="72"/>
      <c r="F56" s="72"/>
      <c r="G56" s="72"/>
      <c r="H56" s="72"/>
      <c r="I56" s="72"/>
      <c r="J56" s="72"/>
      <c r="K56" s="75"/>
      <c r="L56" s="75">
        <f>L48-((L11+L31)-L40-L45-L46-L41)</f>
        <v>0</v>
      </c>
      <c r="M56" s="75">
        <f>M48-((M11+M31)-M40-M45-M46-M41)</f>
        <v>95.09999999999991</v>
      </c>
      <c r="N56" s="75">
        <f>N48-((N11+N31)-N40-N45-N46-N41)</f>
        <v>0</v>
      </c>
      <c r="O56" s="75">
        <f>O48-((O11+O31)-O40-O45-O46-O41)</f>
        <v>447.3299999999999</v>
      </c>
    </row>
    <row r="57" spans="2:15" ht="16.5">
      <c r="B57" s="15" t="s">
        <v>13</v>
      </c>
      <c r="C57" s="73" t="s">
        <v>14</v>
      </c>
      <c r="D57" s="74"/>
      <c r="E57" s="72"/>
      <c r="F57" s="72"/>
      <c r="G57" s="72"/>
      <c r="H57" s="72"/>
      <c r="I57" s="72"/>
      <c r="J57" s="72"/>
      <c r="K57" s="72"/>
      <c r="L57" s="72"/>
      <c r="M57" s="72"/>
      <c r="N57" s="72"/>
      <c r="O57" s="72"/>
    </row>
    <row r="58" spans="2:15" ht="66">
      <c r="B58" s="15" t="s">
        <v>15</v>
      </c>
      <c r="C58" s="73" t="s">
        <v>55</v>
      </c>
      <c r="D58" s="74" t="s">
        <v>16</v>
      </c>
      <c r="E58" s="72"/>
      <c r="F58" s="72"/>
      <c r="G58" s="72"/>
      <c r="H58" s="72"/>
      <c r="I58" s="72"/>
      <c r="J58" s="72"/>
      <c r="K58" s="76"/>
      <c r="L58" s="76">
        <f>L54/L53</f>
        <v>0.15474004135312597</v>
      </c>
      <c r="M58" s="76">
        <f>M54/M53</f>
        <v>0.020565365889106783</v>
      </c>
      <c r="N58" s="76" t="e">
        <f>N54/N53</f>
        <v>#DIV/0!</v>
      </c>
      <c r="O58" s="76">
        <f>O54/O53</f>
        <v>0.05695340014003419</v>
      </c>
    </row>
  </sheetData>
  <sheetProtection/>
  <mergeCells count="16">
    <mergeCell ref="B2:O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F50"/>
  <sheetViews>
    <sheetView view="pageBreakPreview" zoomScale="66" zoomScaleSheetLayoutView="66" zoomScalePageLayoutView="0" workbookViewId="0" topLeftCell="C3">
      <selection activeCell="G13" sqref="G13:Q13"/>
    </sheetView>
  </sheetViews>
  <sheetFormatPr defaultColWidth="9.00390625" defaultRowHeight="12.75"/>
  <cols>
    <col min="1" max="1" width="7.75390625" style="1" customWidth="1"/>
    <col min="2" max="2" width="45.00390625" style="1" customWidth="1"/>
    <col min="3" max="3" width="17.00390625" style="1" customWidth="1"/>
    <col min="4" max="17" width="16.375" style="1" customWidth="1"/>
    <col min="18" max="16384" width="9.125" style="1" customWidth="1"/>
  </cols>
  <sheetData>
    <row r="1" spans="1:17" ht="32.25" customHeight="1">
      <c r="A1" s="174" t="s">
        <v>193</v>
      </c>
      <c r="B1" s="174"/>
      <c r="C1" s="174"/>
      <c r="D1" s="174"/>
      <c r="E1" s="174"/>
      <c r="F1" s="174"/>
      <c r="G1" s="174"/>
      <c r="H1" s="174"/>
      <c r="I1" s="174"/>
      <c r="J1" s="174"/>
      <c r="K1" s="174"/>
      <c r="L1" s="174"/>
      <c r="M1" s="174"/>
      <c r="N1" s="174"/>
      <c r="O1" s="174"/>
      <c r="P1" s="174"/>
      <c r="Q1" s="174"/>
    </row>
    <row r="4" spans="1:17" s="153" customFormat="1" ht="15.75">
      <c r="A4" s="214" t="s">
        <v>52</v>
      </c>
      <c r="B4" s="215" t="s">
        <v>0</v>
      </c>
      <c r="C4" s="215" t="s">
        <v>194</v>
      </c>
      <c r="D4" s="210">
        <v>2018</v>
      </c>
      <c r="E4" s="211"/>
      <c r="F4" s="210">
        <v>2019</v>
      </c>
      <c r="G4" s="211"/>
      <c r="H4" s="210">
        <v>2020</v>
      </c>
      <c r="I4" s="211"/>
      <c r="J4" s="210">
        <v>2021</v>
      </c>
      <c r="K4" s="211"/>
      <c r="L4" s="210">
        <v>2022</v>
      </c>
      <c r="M4" s="211"/>
      <c r="N4" s="210">
        <v>2023</v>
      </c>
      <c r="O4" s="211"/>
      <c r="P4" s="210">
        <v>2024</v>
      </c>
      <c r="Q4" s="211"/>
    </row>
    <row r="5" spans="1:17" s="154" customFormat="1" ht="15.75">
      <c r="A5" s="214"/>
      <c r="B5" s="216"/>
      <c r="C5" s="216"/>
      <c r="D5" s="165" t="s">
        <v>195</v>
      </c>
      <c r="E5" s="165" t="s">
        <v>196</v>
      </c>
      <c r="F5" s="165" t="s">
        <v>195</v>
      </c>
      <c r="G5" s="165" t="s">
        <v>196</v>
      </c>
      <c r="H5" s="165" t="s">
        <v>195</v>
      </c>
      <c r="I5" s="165" t="s">
        <v>196</v>
      </c>
      <c r="J5" s="165" t="s">
        <v>195</v>
      </c>
      <c r="K5" s="165" t="s">
        <v>196</v>
      </c>
      <c r="L5" s="165" t="s">
        <v>195</v>
      </c>
      <c r="M5" s="165" t="s">
        <v>196</v>
      </c>
      <c r="N5" s="165" t="s">
        <v>195</v>
      </c>
      <c r="O5" s="165" t="s">
        <v>196</v>
      </c>
      <c r="P5" s="165" t="s">
        <v>195</v>
      </c>
      <c r="Q5" s="165" t="s">
        <v>196</v>
      </c>
    </row>
    <row r="6" spans="1:17" s="154" customFormat="1" ht="42" customHeight="1">
      <c r="A6" s="166" t="s">
        <v>2</v>
      </c>
      <c r="B6" s="169" t="s">
        <v>197</v>
      </c>
      <c r="C6" s="166"/>
      <c r="D6" s="166"/>
      <c r="E6" s="166"/>
      <c r="F6" s="166"/>
      <c r="G6" s="166"/>
      <c r="H6" s="168"/>
      <c r="I6" s="168"/>
      <c r="J6" s="168"/>
      <c r="K6" s="168"/>
      <c r="L6" s="168"/>
      <c r="M6" s="168"/>
      <c r="N6" s="168"/>
      <c r="O6" s="168"/>
      <c r="P6" s="168"/>
      <c r="Q6" s="168"/>
    </row>
    <row r="7" spans="1:17" s="154" customFormat="1" ht="31.5" hidden="1">
      <c r="A7" s="166" t="s">
        <v>4</v>
      </c>
      <c r="B7" s="167" t="s">
        <v>198</v>
      </c>
      <c r="C7" s="166"/>
      <c r="D7" s="166"/>
      <c r="E7" s="166"/>
      <c r="F7" s="166"/>
      <c r="G7" s="166"/>
      <c r="H7" s="168"/>
      <c r="I7" s="168"/>
      <c r="J7" s="168"/>
      <c r="K7" s="168"/>
      <c r="L7" s="168"/>
      <c r="M7" s="168"/>
      <c r="N7" s="168"/>
      <c r="O7" s="168"/>
      <c r="P7" s="168"/>
      <c r="Q7" s="168"/>
    </row>
    <row r="8" spans="1:17" s="154" customFormat="1" ht="204.75" hidden="1">
      <c r="A8" s="166"/>
      <c r="B8" s="167" t="s">
        <v>199</v>
      </c>
      <c r="C8" s="166" t="s">
        <v>200</v>
      </c>
      <c r="D8" s="166"/>
      <c r="E8" s="166"/>
      <c r="F8" s="166"/>
      <c r="G8" s="166"/>
      <c r="H8" s="168"/>
      <c r="I8" s="168"/>
      <c r="J8" s="168"/>
      <c r="K8" s="168"/>
      <c r="L8" s="168"/>
      <c r="M8" s="168"/>
      <c r="N8" s="168"/>
      <c r="O8" s="168"/>
      <c r="P8" s="168"/>
      <c r="Q8" s="168"/>
    </row>
    <row r="9" spans="1:17" s="154" customFormat="1" ht="204.75" hidden="1">
      <c r="A9" s="166"/>
      <c r="B9" s="167" t="s">
        <v>201</v>
      </c>
      <c r="C9" s="166" t="s">
        <v>202</v>
      </c>
      <c r="D9" s="166"/>
      <c r="E9" s="166"/>
      <c r="F9" s="166"/>
      <c r="G9" s="166"/>
      <c r="H9" s="168"/>
      <c r="I9" s="168"/>
      <c r="J9" s="168"/>
      <c r="K9" s="168"/>
      <c r="L9" s="168"/>
      <c r="M9" s="168"/>
      <c r="N9" s="168"/>
      <c r="O9" s="168"/>
      <c r="P9" s="168"/>
      <c r="Q9" s="168"/>
    </row>
    <row r="10" spans="1:17" s="154" customFormat="1" ht="36" customHeight="1">
      <c r="A10" s="166" t="s">
        <v>4</v>
      </c>
      <c r="B10" s="167" t="s">
        <v>203</v>
      </c>
      <c r="C10" s="166"/>
      <c r="D10" s="166"/>
      <c r="E10" s="166"/>
      <c r="F10" s="166"/>
      <c r="G10" s="166"/>
      <c r="H10" s="168"/>
      <c r="I10" s="168"/>
      <c r="J10" s="168"/>
      <c r="K10" s="168"/>
      <c r="L10" s="168"/>
      <c r="M10" s="168"/>
      <c r="N10" s="168"/>
      <c r="O10" s="168"/>
      <c r="P10" s="168"/>
      <c r="Q10" s="168"/>
    </row>
    <row r="11" spans="1:17" s="154" customFormat="1" ht="21.75" customHeight="1">
      <c r="A11" s="166"/>
      <c r="B11" s="167" t="s">
        <v>204</v>
      </c>
      <c r="C11" s="166"/>
      <c r="D11" s="166"/>
      <c r="E11" s="166"/>
      <c r="F11" s="166"/>
      <c r="G11" s="166"/>
      <c r="H11" s="168"/>
      <c r="I11" s="168"/>
      <c r="J11" s="168"/>
      <c r="K11" s="168"/>
      <c r="L11" s="168"/>
      <c r="M11" s="168"/>
      <c r="N11" s="168"/>
      <c r="O11" s="168"/>
      <c r="P11" s="168"/>
      <c r="Q11" s="168"/>
    </row>
    <row r="12" spans="1:17" s="154" customFormat="1" ht="31.5" customHeight="1">
      <c r="A12" s="166"/>
      <c r="B12" s="169" t="s">
        <v>205</v>
      </c>
      <c r="C12" s="165" t="s">
        <v>200</v>
      </c>
      <c r="D12" s="170">
        <v>223.48</v>
      </c>
      <c r="E12" s="170">
        <v>223.48</v>
      </c>
      <c r="F12" s="170">
        <v>278.68</v>
      </c>
      <c r="G12" s="170">
        <v>278.68</v>
      </c>
      <c r="H12" s="170">
        <v>278.68</v>
      </c>
      <c r="I12" s="170">
        <v>278.68</v>
      </c>
      <c r="J12" s="170">
        <v>278.68</v>
      </c>
      <c r="K12" s="170">
        <v>278.68</v>
      </c>
      <c r="L12" s="170">
        <v>278.68</v>
      </c>
      <c r="M12" s="170">
        <v>278.68</v>
      </c>
      <c r="N12" s="170">
        <v>278.68</v>
      </c>
      <c r="O12" s="170">
        <v>278.68</v>
      </c>
      <c r="P12" s="170">
        <v>278.68</v>
      </c>
      <c r="Q12" s="170">
        <v>278.68</v>
      </c>
    </row>
    <row r="13" spans="1:17" s="154" customFormat="1" ht="37.5" customHeight="1">
      <c r="A13" s="166"/>
      <c r="B13" s="167" t="s">
        <v>206</v>
      </c>
      <c r="C13" s="165" t="s">
        <v>207</v>
      </c>
      <c r="D13" s="170">
        <v>1936.1</v>
      </c>
      <c r="E13" s="170">
        <v>1936.1</v>
      </c>
      <c r="F13" s="170">
        <v>1850</v>
      </c>
      <c r="G13" s="170">
        <v>1850</v>
      </c>
      <c r="H13" s="170">
        <v>1850</v>
      </c>
      <c r="I13" s="170">
        <v>1850</v>
      </c>
      <c r="J13" s="170">
        <v>1850</v>
      </c>
      <c r="K13" s="170">
        <v>1850</v>
      </c>
      <c r="L13" s="170">
        <v>1850</v>
      </c>
      <c r="M13" s="170">
        <v>1850</v>
      </c>
      <c r="N13" s="170">
        <v>1850</v>
      </c>
      <c r="O13" s="170">
        <v>1850</v>
      </c>
      <c r="P13" s="170">
        <v>1850</v>
      </c>
      <c r="Q13" s="170">
        <v>1850</v>
      </c>
    </row>
    <row r="14" spans="1:17" s="154" customFormat="1" ht="24" customHeight="1">
      <c r="A14" s="166"/>
      <c r="B14" s="169" t="s">
        <v>208</v>
      </c>
      <c r="C14" s="165" t="s">
        <v>209</v>
      </c>
      <c r="D14" s="170">
        <v>0.87</v>
      </c>
      <c r="E14" s="170">
        <v>0.87</v>
      </c>
      <c r="F14" s="170">
        <v>1.159</v>
      </c>
      <c r="G14" s="170">
        <v>1</v>
      </c>
      <c r="H14" s="170">
        <v>1.159</v>
      </c>
      <c r="I14" s="170">
        <v>1</v>
      </c>
      <c r="J14" s="170">
        <v>1.159</v>
      </c>
      <c r="K14" s="170">
        <v>1</v>
      </c>
      <c r="L14" s="170">
        <v>1.159</v>
      </c>
      <c r="M14" s="170">
        <v>1</v>
      </c>
      <c r="N14" s="170">
        <v>1.159</v>
      </c>
      <c r="O14" s="170">
        <v>1</v>
      </c>
      <c r="P14" s="170">
        <v>1.159</v>
      </c>
      <c r="Q14" s="170">
        <v>1</v>
      </c>
    </row>
    <row r="15" spans="1:13" s="154" customFormat="1" ht="40.5" customHeight="1" hidden="1">
      <c r="A15" s="155" t="s">
        <v>13</v>
      </c>
      <c r="B15" s="156" t="s">
        <v>210</v>
      </c>
      <c r="C15" s="155" t="s">
        <v>202</v>
      </c>
      <c r="D15" s="155"/>
      <c r="E15" s="155"/>
      <c r="F15" s="155"/>
      <c r="G15" s="155"/>
      <c r="H15" s="157"/>
      <c r="I15" s="157"/>
      <c r="J15" s="157"/>
      <c r="K15" s="157"/>
      <c r="L15" s="157"/>
      <c r="M15" s="157"/>
    </row>
    <row r="16" spans="1:13" s="154" customFormat="1" ht="25.5" customHeight="1" hidden="1">
      <c r="A16" s="155" t="s">
        <v>17</v>
      </c>
      <c r="B16" s="156" t="s">
        <v>211</v>
      </c>
      <c r="C16" s="155"/>
      <c r="D16" s="155"/>
      <c r="E16" s="155"/>
      <c r="F16" s="155"/>
      <c r="G16" s="155"/>
      <c r="H16" s="157"/>
      <c r="I16" s="157"/>
      <c r="J16" s="157"/>
      <c r="K16" s="157"/>
      <c r="L16" s="157"/>
      <c r="M16" s="157"/>
    </row>
    <row r="17" spans="1:13" s="154" customFormat="1" ht="54" customHeight="1" hidden="1">
      <c r="A17" s="155" t="s">
        <v>18</v>
      </c>
      <c r="B17" s="156" t="s">
        <v>212</v>
      </c>
      <c r="C17" s="155" t="s">
        <v>202</v>
      </c>
      <c r="D17" s="155"/>
      <c r="E17" s="155"/>
      <c r="F17" s="155"/>
      <c r="G17" s="155"/>
      <c r="H17" s="157"/>
      <c r="I17" s="157"/>
      <c r="J17" s="157"/>
      <c r="K17" s="157"/>
      <c r="L17" s="157"/>
      <c r="M17" s="157"/>
    </row>
    <row r="18" spans="1:13" s="154" customFormat="1" ht="66.75" customHeight="1" hidden="1">
      <c r="A18" s="155" t="s">
        <v>20</v>
      </c>
      <c r="B18" s="156" t="s">
        <v>213</v>
      </c>
      <c r="C18" s="155" t="s">
        <v>202</v>
      </c>
      <c r="D18" s="155"/>
      <c r="E18" s="155"/>
      <c r="F18" s="155"/>
      <c r="G18" s="155"/>
      <c r="H18" s="157"/>
      <c r="I18" s="157"/>
      <c r="J18" s="157"/>
      <c r="K18" s="157"/>
      <c r="L18" s="157"/>
      <c r="M18" s="157"/>
    </row>
    <row r="19" spans="1:13" s="154" customFormat="1" ht="27" customHeight="1" hidden="1">
      <c r="A19" s="155" t="s">
        <v>22</v>
      </c>
      <c r="B19" s="156" t="s">
        <v>214</v>
      </c>
      <c r="C19" s="155" t="s">
        <v>16</v>
      </c>
      <c r="D19" s="155"/>
      <c r="E19" s="155"/>
      <c r="F19" s="155"/>
      <c r="G19" s="155"/>
      <c r="H19" s="157"/>
      <c r="I19" s="157"/>
      <c r="J19" s="157"/>
      <c r="K19" s="157"/>
      <c r="L19" s="157"/>
      <c r="M19" s="157"/>
    </row>
    <row r="20" spans="1:13" s="154" customFormat="1" ht="27" customHeight="1" hidden="1">
      <c r="A20" s="155"/>
      <c r="B20" s="156" t="s">
        <v>215</v>
      </c>
      <c r="C20" s="155" t="s">
        <v>16</v>
      </c>
      <c r="D20" s="155"/>
      <c r="E20" s="155"/>
      <c r="F20" s="155"/>
      <c r="G20" s="155"/>
      <c r="H20" s="157"/>
      <c r="I20" s="157"/>
      <c r="J20" s="157"/>
      <c r="K20" s="157"/>
      <c r="L20" s="157"/>
      <c r="M20" s="157"/>
    </row>
    <row r="21" spans="1:13" s="154" customFormat="1" ht="27" customHeight="1" hidden="1">
      <c r="A21" s="155"/>
      <c r="B21" s="156" t="s">
        <v>216</v>
      </c>
      <c r="C21" s="155" t="s">
        <v>16</v>
      </c>
      <c r="D21" s="155"/>
      <c r="E21" s="155"/>
      <c r="F21" s="155"/>
      <c r="G21" s="155"/>
      <c r="H21" s="157"/>
      <c r="I21" s="157"/>
      <c r="J21" s="157"/>
      <c r="K21" s="157"/>
      <c r="L21" s="157"/>
      <c r="M21" s="157"/>
    </row>
    <row r="22" spans="1:13" s="154" customFormat="1" ht="27" customHeight="1" hidden="1">
      <c r="A22" s="155"/>
      <c r="B22" s="156" t="s">
        <v>217</v>
      </c>
      <c r="C22" s="155" t="s">
        <v>16</v>
      </c>
      <c r="D22" s="155"/>
      <c r="E22" s="155"/>
      <c r="F22" s="155"/>
      <c r="G22" s="155"/>
      <c r="H22" s="157"/>
      <c r="I22" s="157"/>
      <c r="J22" s="157"/>
      <c r="K22" s="157"/>
      <c r="L22" s="157"/>
      <c r="M22" s="157"/>
    </row>
    <row r="23" spans="1:13" s="154" customFormat="1" ht="27" customHeight="1" hidden="1">
      <c r="A23" s="155"/>
      <c r="B23" s="156" t="s">
        <v>218</v>
      </c>
      <c r="C23" s="155" t="s">
        <v>16</v>
      </c>
      <c r="D23" s="155"/>
      <c r="E23" s="155"/>
      <c r="F23" s="155"/>
      <c r="G23" s="155"/>
      <c r="H23" s="157"/>
      <c r="I23" s="157"/>
      <c r="J23" s="157"/>
      <c r="K23" s="157"/>
      <c r="L23" s="157"/>
      <c r="M23" s="157"/>
    </row>
    <row r="24" spans="1:13" s="154" customFormat="1" ht="27" customHeight="1" hidden="1">
      <c r="A24" s="155" t="s">
        <v>28</v>
      </c>
      <c r="B24" s="156" t="s">
        <v>219</v>
      </c>
      <c r="C24" s="155" t="s">
        <v>16</v>
      </c>
      <c r="D24" s="155"/>
      <c r="E24" s="155"/>
      <c r="F24" s="155"/>
      <c r="G24" s="155"/>
      <c r="H24" s="157"/>
      <c r="I24" s="157"/>
      <c r="J24" s="157"/>
      <c r="K24" s="157"/>
      <c r="L24" s="157"/>
      <c r="M24" s="157"/>
    </row>
    <row r="25" spans="1:13" s="154" customFormat="1" ht="27" customHeight="1" hidden="1">
      <c r="A25" s="155" t="s">
        <v>30</v>
      </c>
      <c r="B25" s="156" t="s">
        <v>220</v>
      </c>
      <c r="C25" s="155" t="s">
        <v>221</v>
      </c>
      <c r="D25" s="155"/>
      <c r="E25" s="155"/>
      <c r="F25" s="155"/>
      <c r="G25" s="155"/>
      <c r="H25" s="157"/>
      <c r="I25" s="157"/>
      <c r="J25" s="157"/>
      <c r="K25" s="157"/>
      <c r="L25" s="157"/>
      <c r="M25" s="157"/>
    </row>
    <row r="26" spans="1:13" s="154" customFormat="1" ht="27" customHeight="1" hidden="1">
      <c r="A26" s="155"/>
      <c r="B26" s="156" t="s">
        <v>222</v>
      </c>
      <c r="C26" s="155" t="s">
        <v>221</v>
      </c>
      <c r="D26" s="155"/>
      <c r="E26" s="155"/>
      <c r="F26" s="155"/>
      <c r="G26" s="155"/>
      <c r="H26" s="157"/>
      <c r="I26" s="157"/>
      <c r="J26" s="157"/>
      <c r="K26" s="157"/>
      <c r="L26" s="157"/>
      <c r="M26" s="157"/>
    </row>
    <row r="27" spans="1:13" s="154" customFormat="1" ht="27" customHeight="1" hidden="1">
      <c r="A27" s="155" t="s">
        <v>34</v>
      </c>
      <c r="B27" s="156" t="s">
        <v>223</v>
      </c>
      <c r="C27" s="155" t="s">
        <v>200</v>
      </c>
      <c r="D27" s="155"/>
      <c r="E27" s="155"/>
      <c r="F27" s="155"/>
      <c r="G27" s="155"/>
      <c r="H27" s="157"/>
      <c r="I27" s="157"/>
      <c r="J27" s="157"/>
      <c r="K27" s="157"/>
      <c r="L27" s="157"/>
      <c r="M27" s="157"/>
    </row>
    <row r="28" spans="1:13" s="154" customFormat="1" ht="40.5" customHeight="1" hidden="1">
      <c r="A28" s="155" t="s">
        <v>35</v>
      </c>
      <c r="B28" s="156" t="s">
        <v>224</v>
      </c>
      <c r="C28" s="155" t="s">
        <v>225</v>
      </c>
      <c r="D28" s="155"/>
      <c r="E28" s="155"/>
      <c r="F28" s="155"/>
      <c r="G28" s="155"/>
      <c r="H28" s="157"/>
      <c r="I28" s="157"/>
      <c r="J28" s="157"/>
      <c r="K28" s="157"/>
      <c r="L28" s="157"/>
      <c r="M28" s="157"/>
    </row>
    <row r="29" spans="1:13" s="154" customFormat="1" ht="27" customHeight="1" hidden="1">
      <c r="A29" s="155" t="s">
        <v>226</v>
      </c>
      <c r="B29" s="156" t="s">
        <v>227</v>
      </c>
      <c r="C29" s="155" t="s">
        <v>225</v>
      </c>
      <c r="D29" s="155"/>
      <c r="E29" s="155"/>
      <c r="F29" s="155"/>
      <c r="G29" s="155"/>
      <c r="H29" s="157"/>
      <c r="I29" s="157"/>
      <c r="J29" s="157"/>
      <c r="K29" s="157"/>
      <c r="L29" s="157"/>
      <c r="M29" s="157"/>
    </row>
    <row r="30" spans="1:13" s="154" customFormat="1" ht="27" customHeight="1" hidden="1">
      <c r="A30" s="155" t="s">
        <v>228</v>
      </c>
      <c r="B30" s="156" t="s">
        <v>229</v>
      </c>
      <c r="C30" s="155" t="s">
        <v>225</v>
      </c>
      <c r="D30" s="155"/>
      <c r="E30" s="155"/>
      <c r="F30" s="155"/>
      <c r="G30" s="155"/>
      <c r="H30" s="157"/>
      <c r="I30" s="157"/>
      <c r="J30" s="157"/>
      <c r="K30" s="157"/>
      <c r="L30" s="157"/>
      <c r="M30" s="157"/>
    </row>
    <row r="31" spans="1:13" s="154" customFormat="1" ht="27" customHeight="1" hidden="1">
      <c r="A31" s="155"/>
      <c r="B31" s="156" t="s">
        <v>230</v>
      </c>
      <c r="C31" s="155" t="s">
        <v>225</v>
      </c>
      <c r="D31" s="155"/>
      <c r="E31" s="155"/>
      <c r="F31" s="155"/>
      <c r="G31" s="155"/>
      <c r="H31" s="157"/>
      <c r="I31" s="157"/>
      <c r="J31" s="157"/>
      <c r="K31" s="157"/>
      <c r="L31" s="157"/>
      <c r="M31" s="157"/>
    </row>
    <row r="32" spans="1:13" s="154" customFormat="1" ht="27" customHeight="1" hidden="1">
      <c r="A32" s="155"/>
      <c r="B32" s="156" t="s">
        <v>231</v>
      </c>
      <c r="C32" s="155" t="s">
        <v>225</v>
      </c>
      <c r="D32" s="155"/>
      <c r="E32" s="155"/>
      <c r="F32" s="155"/>
      <c r="G32" s="155"/>
      <c r="H32" s="157"/>
      <c r="I32" s="157"/>
      <c r="J32" s="157"/>
      <c r="K32" s="157"/>
      <c r="L32" s="157"/>
      <c r="M32" s="157"/>
    </row>
    <row r="33" spans="1:13" s="154" customFormat="1" ht="27" customHeight="1" hidden="1">
      <c r="A33" s="155"/>
      <c r="B33" s="156" t="s">
        <v>232</v>
      </c>
      <c r="C33" s="155" t="s">
        <v>225</v>
      </c>
      <c r="D33" s="155"/>
      <c r="E33" s="155"/>
      <c r="F33" s="155"/>
      <c r="G33" s="155"/>
      <c r="H33" s="157"/>
      <c r="I33" s="157"/>
      <c r="J33" s="157"/>
      <c r="K33" s="157"/>
      <c r="L33" s="157"/>
      <c r="M33" s="157"/>
    </row>
    <row r="34" spans="1:13" s="154" customFormat="1" ht="27" customHeight="1" hidden="1">
      <c r="A34" s="155"/>
      <c r="B34" s="156" t="s">
        <v>233</v>
      </c>
      <c r="C34" s="155" t="s">
        <v>225</v>
      </c>
      <c r="D34" s="155"/>
      <c r="E34" s="155"/>
      <c r="F34" s="155"/>
      <c r="G34" s="155"/>
      <c r="H34" s="157"/>
      <c r="I34" s="157"/>
      <c r="J34" s="157"/>
      <c r="K34" s="157"/>
      <c r="L34" s="157"/>
      <c r="M34" s="157"/>
    </row>
    <row r="35" spans="1:13" s="154" customFormat="1" ht="27" customHeight="1" hidden="1">
      <c r="A35" s="155" t="s">
        <v>234</v>
      </c>
      <c r="B35" s="156" t="s">
        <v>235</v>
      </c>
      <c r="C35" s="155" t="s">
        <v>225</v>
      </c>
      <c r="D35" s="155"/>
      <c r="E35" s="155"/>
      <c r="F35" s="155"/>
      <c r="G35" s="155"/>
      <c r="H35" s="157"/>
      <c r="I35" s="157"/>
      <c r="J35" s="157"/>
      <c r="K35" s="157"/>
      <c r="L35" s="157"/>
      <c r="M35" s="157"/>
    </row>
    <row r="36" spans="1:13" s="154" customFormat="1" ht="27" customHeight="1" hidden="1">
      <c r="A36" s="155" t="s">
        <v>36</v>
      </c>
      <c r="B36" s="156" t="s">
        <v>236</v>
      </c>
      <c r="C36" s="155"/>
      <c r="D36" s="155"/>
      <c r="E36" s="155"/>
      <c r="F36" s="155"/>
      <c r="G36" s="155"/>
      <c r="H36" s="157"/>
      <c r="I36" s="157"/>
      <c r="J36" s="157"/>
      <c r="K36" s="157"/>
      <c r="L36" s="157"/>
      <c r="M36" s="157"/>
    </row>
    <row r="37" spans="1:13" s="154" customFormat="1" ht="27" customHeight="1" hidden="1">
      <c r="A37" s="155" t="s">
        <v>37</v>
      </c>
      <c r="B37" s="156" t="s">
        <v>237</v>
      </c>
      <c r="C37" s="155" t="s">
        <v>238</v>
      </c>
      <c r="D37" s="155"/>
      <c r="E37" s="155"/>
      <c r="F37" s="155"/>
      <c r="G37" s="155"/>
      <c r="H37" s="157"/>
      <c r="I37" s="157"/>
      <c r="J37" s="157"/>
      <c r="K37" s="157"/>
      <c r="L37" s="157"/>
      <c r="M37" s="157"/>
    </row>
    <row r="38" spans="1:13" s="154" customFormat="1" ht="27" customHeight="1" hidden="1">
      <c r="A38" s="155" t="s">
        <v>239</v>
      </c>
      <c r="B38" s="156" t="s">
        <v>240</v>
      </c>
      <c r="C38" s="155" t="s">
        <v>225</v>
      </c>
      <c r="D38" s="155"/>
      <c r="E38" s="155"/>
      <c r="F38" s="155"/>
      <c r="G38" s="155"/>
      <c r="H38" s="157"/>
      <c r="I38" s="157"/>
      <c r="J38" s="157"/>
      <c r="K38" s="157"/>
      <c r="L38" s="157"/>
      <c r="M38" s="157"/>
    </row>
    <row r="39" spans="1:13" s="154" customFormat="1" ht="27" customHeight="1" hidden="1">
      <c r="A39" s="155" t="s">
        <v>241</v>
      </c>
      <c r="B39" s="156" t="s">
        <v>242</v>
      </c>
      <c r="C39" s="155" t="s">
        <v>243</v>
      </c>
      <c r="D39" s="155"/>
      <c r="E39" s="155"/>
      <c r="F39" s="155"/>
      <c r="G39" s="155"/>
      <c r="H39" s="157"/>
      <c r="I39" s="157"/>
      <c r="J39" s="157"/>
      <c r="K39" s="157"/>
      <c r="L39" s="157"/>
      <c r="M39" s="157"/>
    </row>
    <row r="40" spans="1:13" s="154" customFormat="1" ht="27" customHeight="1" hidden="1">
      <c r="A40" s="155"/>
      <c r="B40" s="156" t="s">
        <v>244</v>
      </c>
      <c r="C40" s="155" t="s">
        <v>243</v>
      </c>
      <c r="D40" s="155"/>
      <c r="E40" s="155"/>
      <c r="F40" s="155"/>
      <c r="G40" s="155"/>
      <c r="H40" s="157"/>
      <c r="I40" s="157"/>
      <c r="J40" s="157"/>
      <c r="K40" s="157"/>
      <c r="L40" s="157"/>
      <c r="M40" s="157"/>
    </row>
    <row r="41" spans="1:13" s="154" customFormat="1" ht="27" customHeight="1" hidden="1">
      <c r="A41" s="158"/>
      <c r="B41" s="159" t="s">
        <v>245</v>
      </c>
      <c r="C41" s="158" t="s">
        <v>243</v>
      </c>
      <c r="D41" s="158"/>
      <c r="E41" s="158"/>
      <c r="F41" s="158"/>
      <c r="G41" s="158"/>
      <c r="H41" s="160"/>
      <c r="I41" s="160"/>
      <c r="J41" s="160"/>
      <c r="K41" s="160"/>
      <c r="L41" s="160"/>
      <c r="M41" s="160"/>
    </row>
    <row r="43" s="162" customFormat="1" ht="11.25">
      <c r="A43" s="161" t="s">
        <v>246</v>
      </c>
    </row>
    <row r="44" s="162" customFormat="1" ht="11.25">
      <c r="A44" s="161" t="s">
        <v>247</v>
      </c>
    </row>
    <row r="45" s="162" customFormat="1" ht="11.25">
      <c r="A45" s="161" t="s">
        <v>248</v>
      </c>
    </row>
    <row r="46" s="162" customFormat="1" ht="11.25">
      <c r="A46" s="161" t="s">
        <v>249</v>
      </c>
    </row>
    <row r="47" s="132" customFormat="1" ht="15.75"/>
    <row r="48" s="163" customFormat="1" ht="15.75">
      <c r="A48" s="163" t="s">
        <v>250</v>
      </c>
    </row>
    <row r="49" spans="1:84" s="132" customFormat="1" ht="28.5" customHeight="1">
      <c r="A49" s="212" t="s">
        <v>251</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row>
    <row r="50" spans="1:84" ht="42" customHeight="1">
      <c r="A50" s="213" t="s">
        <v>252</v>
      </c>
      <c r="B50" s="213"/>
      <c r="C50" s="213"/>
      <c r="D50" s="213"/>
      <c r="E50" s="213"/>
      <c r="F50" s="213"/>
      <c r="G50" s="213"/>
      <c r="H50" s="213"/>
      <c r="I50" s="213"/>
      <c r="J50" s="213"/>
      <c r="K50" s="213"/>
      <c r="L50" s="213"/>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row>
  </sheetData>
  <sheetProtection/>
  <mergeCells count="13">
    <mergeCell ref="A50:L50"/>
    <mergeCell ref="A1:Q1"/>
    <mergeCell ref="A4:A5"/>
    <mergeCell ref="B4:B5"/>
    <mergeCell ref="C4:C5"/>
    <mergeCell ref="D4:E4"/>
    <mergeCell ref="F4:G4"/>
    <mergeCell ref="H4:I4"/>
    <mergeCell ref="J4:K4"/>
    <mergeCell ref="L4:M4"/>
    <mergeCell ref="N4:O4"/>
    <mergeCell ref="P4:Q4"/>
    <mergeCell ref="A49:CF49"/>
  </mergeCells>
  <printOptions/>
  <pageMargins left="0.7874015748031497" right="0.7086614173228347" top="0.7874015748031497" bottom="0.3937007874015748" header="0.1968503937007874" footer="0.1968503937007874"/>
  <pageSetup horizontalDpi="600" verticalDpi="600" orientation="landscape" paperSize="9" scale="4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2019-05-08T17:47:32Z</cp:lastPrinted>
  <dcterms:created xsi:type="dcterms:W3CDTF">2014-08-15T10:06:32Z</dcterms:created>
  <dcterms:modified xsi:type="dcterms:W3CDTF">2019-05-08T17:48:29Z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